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lacamas/Desktop/"/>
    </mc:Choice>
  </mc:AlternateContent>
  <bookViews>
    <workbookView xWindow="0" yWindow="460" windowWidth="25600" windowHeight="14020" tabRatio="500" activeTab="1"/>
  </bookViews>
  <sheets>
    <sheet name="Datos" sheetId="1" r:id="rId1"/>
    <sheet name="2022" sheetId="2" r:id="rId2"/>
    <sheet name="Hoja1" sheetId="4" r:id="rId3"/>
    <sheet name="Presupuesto mamá" sheetId="3" r:id="rId4"/>
  </sheets>
  <definedNames>
    <definedName name="_xlnm._FilterDatabase" localSheetId="1" hidden="1">'2022'!$A$1:$K$31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22" i="2" l="1"/>
  <c r="AE23" i="2"/>
  <c r="AE18" i="2"/>
  <c r="AE17" i="2"/>
  <c r="AE5" i="2"/>
  <c r="F6" i="4"/>
  <c r="C6" i="4"/>
  <c r="D6" i="4"/>
  <c r="E6" i="4"/>
  <c r="B6" i="4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31" i="2"/>
  <c r="AE4" i="2"/>
  <c r="AE31" i="2"/>
  <c r="Y26" i="2"/>
  <c r="Y18" i="2"/>
  <c r="Y5" i="2"/>
  <c r="Y23" i="2"/>
  <c r="Y8" i="2"/>
  <c r="Y4" i="2"/>
  <c r="Y15" i="2"/>
  <c r="Y17" i="2"/>
  <c r="Y20" i="2"/>
  <c r="Y21" i="2"/>
  <c r="Y31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31" i="2"/>
  <c r="S4" i="2"/>
  <c r="S5" i="2"/>
  <c r="S6" i="2"/>
  <c r="S15" i="2"/>
  <c r="S17" i="2"/>
  <c r="S18" i="2"/>
  <c r="S20" i="2"/>
  <c r="S21" i="2"/>
  <c r="S26" i="2"/>
  <c r="S29" i="2"/>
  <c r="S31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31" i="2"/>
  <c r="M29" i="2"/>
  <c r="M4" i="2"/>
  <c r="M5" i="2"/>
  <c r="M6" i="2"/>
  <c r="M15" i="2"/>
  <c r="M17" i="2"/>
  <c r="M18" i="2"/>
  <c r="M20" i="2"/>
  <c r="M21" i="2"/>
  <c r="M26" i="2"/>
  <c r="M31" i="2"/>
  <c r="D3" i="3"/>
  <c r="D10" i="3"/>
  <c r="D13" i="3"/>
  <c r="D22" i="3"/>
  <c r="G4" i="2"/>
  <c r="G5" i="2"/>
  <c r="G15" i="2"/>
  <c r="G17" i="2"/>
  <c r="G18" i="2"/>
  <c r="G20" i="2"/>
  <c r="G21" i="2"/>
  <c r="G26" i="2"/>
  <c r="G31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31" i="2"/>
  <c r="B5" i="2"/>
  <c r="C5" i="2"/>
  <c r="B4" i="2"/>
  <c r="B16" i="2"/>
  <c r="B28" i="2"/>
  <c r="O18" i="1"/>
  <c r="O19" i="1"/>
  <c r="O20" i="1"/>
  <c r="O30" i="1"/>
  <c r="O37" i="1"/>
  <c r="O42" i="1"/>
  <c r="V34" i="1"/>
  <c r="U20" i="1"/>
  <c r="U21" i="1"/>
  <c r="U22" i="1"/>
  <c r="U23" i="1"/>
  <c r="U24" i="1"/>
  <c r="U25" i="1"/>
  <c r="V25" i="1"/>
  <c r="S35" i="1"/>
  <c r="U27" i="1"/>
  <c r="U26" i="1"/>
  <c r="S19" i="1"/>
  <c r="U19" i="1"/>
  <c r="F26" i="1"/>
  <c r="E30" i="1"/>
  <c r="E17" i="1"/>
  <c r="E15" i="1"/>
  <c r="O15" i="1"/>
  <c r="O4" i="1"/>
  <c r="K2" i="1"/>
  <c r="K3" i="1"/>
  <c r="K4" i="1"/>
  <c r="K25" i="1"/>
  <c r="K20" i="1"/>
  <c r="K16" i="1"/>
  <c r="E21" i="1"/>
  <c r="R4" i="1"/>
</calcChain>
</file>

<file path=xl/comments1.xml><?xml version="1.0" encoding="utf-8"?>
<comments xmlns="http://schemas.openxmlformats.org/spreadsheetml/2006/main">
  <authors>
    <author>Lula Camas</author>
  </authors>
  <commentList>
    <comment ref="C9" authorId="0">
      <text>
        <r>
          <rPr>
            <b/>
            <sz val="9"/>
            <color indexed="81"/>
            <rFont val="Calibri"/>
            <family val="2"/>
          </rPr>
          <t>Lula Camas
La última compra fue en Febrero</t>
        </r>
      </text>
    </comment>
  </commentList>
</comments>
</file>

<file path=xl/sharedStrings.xml><?xml version="1.0" encoding="utf-8"?>
<sst xmlns="http://schemas.openxmlformats.org/spreadsheetml/2006/main" count="434" uniqueCount="244">
  <si>
    <t>Mariana</t>
  </si>
  <si>
    <t>Santiago</t>
  </si>
  <si>
    <t xml:space="preserve">Sebastian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</si>
  <si>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</si>
  <si>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</si>
  <si>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</si>
  <si>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</si>
  <si>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</si>
  <si>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</si>
  <si>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</si>
  <si>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</si>
  <si>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</si>
  <si>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 xml:space="preserve">Inscripcion </t>
  </si>
  <si>
    <t>Libros</t>
  </si>
  <si>
    <t>CANCELADO</t>
  </si>
  <si>
    <t>PENDIENTE</t>
  </si>
  <si>
    <t>UNIFORMES</t>
  </si>
  <si>
    <t>RESUMEN</t>
  </si>
  <si>
    <t>TOTAL</t>
  </si>
  <si>
    <t>RESUMEN COLEGIO</t>
  </si>
  <si>
    <t>INSCRIPCION</t>
  </si>
  <si>
    <t>LIBROS</t>
  </si>
  <si>
    <t>fisica pocoyo</t>
  </si>
  <si>
    <t xml:space="preserve">camisa fisica pocoyo </t>
  </si>
  <si>
    <t>fisica santiago</t>
  </si>
  <si>
    <t>tenis chicos</t>
  </si>
  <si>
    <t>zapatos chicos</t>
  </si>
  <si>
    <t>saldo uniformes mariana</t>
  </si>
  <si>
    <t>saldo uniformes chicos</t>
  </si>
  <si>
    <t>Mantenimiento</t>
  </si>
  <si>
    <t>camisetas, calcetas y calcetines</t>
  </si>
  <si>
    <t>SAT</t>
  </si>
  <si>
    <t>CUCHUBAL</t>
  </si>
  <si>
    <t>REGALO</t>
  </si>
  <si>
    <t>pagado 20 de diciembre</t>
  </si>
  <si>
    <t>SANTI</t>
  </si>
  <si>
    <t>PABLO</t>
  </si>
  <si>
    <t>pagado 27 diciembre</t>
  </si>
  <si>
    <t>mantenimiento</t>
  </si>
  <si>
    <t>REINSCRIPCION</t>
  </si>
  <si>
    <t>pagado 28 diciembre</t>
  </si>
  <si>
    <t>EL RODEO</t>
  </si>
  <si>
    <t>PAMARCO</t>
  </si>
  <si>
    <t>pagado 30 de diciembre</t>
  </si>
  <si>
    <t>pagado 31 de diciembre</t>
  </si>
  <si>
    <t>COMPUTACION</t>
  </si>
  <si>
    <t>mes</t>
  </si>
  <si>
    <t>Computacion</t>
  </si>
  <si>
    <t>computacion</t>
  </si>
  <si>
    <t>pagado 2 de enero</t>
  </si>
  <si>
    <t>PAGADO</t>
  </si>
  <si>
    <t>LUZ</t>
  </si>
  <si>
    <t>CELULARES</t>
  </si>
  <si>
    <t>GAS</t>
  </si>
  <si>
    <t>Colegio</t>
  </si>
  <si>
    <t>vencido</t>
  </si>
  <si>
    <t>por vencer</t>
  </si>
  <si>
    <t>a tiempo</t>
  </si>
  <si>
    <t>INVERSION</t>
  </si>
  <si>
    <t>PAGO INVERSIÓN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</si>
  <si>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</si>
  <si>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</si>
  <si>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</si>
  <si>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</si>
  <si>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</si>
  <si>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</si>
  <si>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</si>
  <si>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</si>
  <si>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</si>
  <si>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COLEGIO</t>
  </si>
  <si>
    <t xml:space="preserve">Aro </t>
  </si>
  <si>
    <t>Manuel</t>
  </si>
  <si>
    <t xml:space="preserve">Llanta </t>
  </si>
  <si>
    <t>Saldo</t>
  </si>
  <si>
    <t>Parqueo</t>
  </si>
  <si>
    <t>Me diste</t>
  </si>
  <si>
    <t>ARO TAWA</t>
  </si>
  <si>
    <r>
      <t xml:space="preserve">Internet y cable </t>
    </r>
    <r>
      <rPr>
        <b/>
        <sz val="16"/>
        <color theme="1"/>
        <rFont val="Calibri"/>
        <scheme val="minor"/>
      </rPr>
      <t>(pago 15)</t>
    </r>
  </si>
  <si>
    <r>
      <t xml:space="preserve">Luz </t>
    </r>
    <r>
      <rPr>
        <b/>
        <sz val="16"/>
        <color theme="1"/>
        <rFont val="Calibri"/>
        <scheme val="minor"/>
      </rPr>
      <t>(2 meses)</t>
    </r>
  </si>
  <si>
    <t>Pasaportes</t>
  </si>
  <si>
    <r>
      <t xml:space="preserve">Colegio </t>
    </r>
    <r>
      <rPr>
        <b/>
        <sz val="16"/>
        <color theme="1"/>
        <rFont val="Calibri"/>
        <scheme val="minor"/>
      </rPr>
      <t>(feb, mar y abril)</t>
    </r>
  </si>
  <si>
    <t xml:space="preserve">Netflix </t>
  </si>
  <si>
    <t>Disney Plus</t>
  </si>
  <si>
    <t xml:space="preserve">Basura </t>
  </si>
  <si>
    <t>Lentes graduados chicos</t>
  </si>
  <si>
    <t>Seguro CIAM</t>
  </si>
  <si>
    <t>Seguro Lourdes</t>
  </si>
  <si>
    <t>Karate</t>
  </si>
  <si>
    <t>Ortodoncia</t>
  </si>
  <si>
    <t>Gasolina semana</t>
  </si>
  <si>
    <r>
      <t xml:space="preserve">Celulares </t>
    </r>
    <r>
      <rPr>
        <b/>
        <sz val="16"/>
        <color theme="1"/>
        <rFont val="Calibri"/>
        <scheme val="minor"/>
      </rPr>
      <t>(pago 18)</t>
    </r>
  </si>
  <si>
    <r>
      <t xml:space="preserve">Renta </t>
    </r>
    <r>
      <rPr>
        <b/>
        <sz val="16"/>
        <color theme="1"/>
        <rFont val="Calibri"/>
        <scheme val="minor"/>
      </rPr>
      <t>(pago 15)</t>
    </r>
  </si>
  <si>
    <t>GASTOS CASA ABRIL 2022</t>
  </si>
  <si>
    <r>
      <t xml:space="preserve">Catequesis </t>
    </r>
    <r>
      <rPr>
        <b/>
        <sz val="16"/>
        <color theme="1"/>
        <rFont val="Calibri"/>
        <scheme val="minor"/>
      </rPr>
      <t>(pago 5)</t>
    </r>
  </si>
  <si>
    <r>
      <t xml:space="preserve">Computación </t>
    </r>
    <r>
      <rPr>
        <b/>
        <sz val="16"/>
        <color theme="1"/>
        <rFont val="Calibri"/>
        <scheme val="minor"/>
      </rPr>
      <t>(feb, marz y abril)</t>
    </r>
  </si>
  <si>
    <t>Graduación Mariana Pago 2</t>
  </si>
  <si>
    <t>Verduras mes (4 viernes abril)</t>
  </si>
  <si>
    <r>
      <t xml:space="preserve">Colegio </t>
    </r>
    <r>
      <rPr>
        <b/>
        <sz val="14"/>
        <color theme="1"/>
        <rFont val="Calibri"/>
        <scheme val="minor"/>
      </rPr>
      <t>(feb, mar y abril)</t>
    </r>
  </si>
  <si>
    <r>
      <t xml:space="preserve">Computación </t>
    </r>
    <r>
      <rPr>
        <b/>
        <sz val="14"/>
        <color theme="1"/>
        <rFont val="Calibri"/>
        <scheme val="minor"/>
      </rPr>
      <t>(feb, marz y abril)</t>
    </r>
  </si>
  <si>
    <r>
      <t xml:space="preserve">Internet y cable </t>
    </r>
    <r>
      <rPr>
        <b/>
        <sz val="14"/>
        <color theme="1"/>
        <rFont val="Calibri"/>
        <scheme val="minor"/>
      </rPr>
      <t>(pago 15)</t>
    </r>
  </si>
  <si>
    <r>
      <t xml:space="preserve">Celulares </t>
    </r>
    <r>
      <rPr>
        <b/>
        <sz val="14"/>
        <color theme="1"/>
        <rFont val="Calibri"/>
        <scheme val="minor"/>
      </rPr>
      <t>(pago 18)</t>
    </r>
  </si>
  <si>
    <r>
      <t xml:space="preserve">Luz </t>
    </r>
    <r>
      <rPr>
        <b/>
        <sz val="14"/>
        <color theme="1"/>
        <rFont val="Calibri"/>
        <scheme val="minor"/>
      </rPr>
      <t>(2 meses)</t>
    </r>
  </si>
  <si>
    <r>
      <t xml:space="preserve">Renta </t>
    </r>
    <r>
      <rPr>
        <b/>
        <sz val="14"/>
        <color theme="1"/>
        <rFont val="Calibri"/>
        <scheme val="minor"/>
      </rPr>
      <t>(pago 15)</t>
    </r>
  </si>
  <si>
    <r>
      <t xml:space="preserve">Catequesis </t>
    </r>
    <r>
      <rPr>
        <b/>
        <sz val="14"/>
        <color theme="1"/>
        <rFont val="Calibri"/>
        <scheme val="minor"/>
      </rPr>
      <t>(pago 5)</t>
    </r>
  </si>
  <si>
    <t>Boleta 52801429</t>
  </si>
  <si>
    <t>Boleta 14047 Interbanco</t>
  </si>
  <si>
    <t>Recibo Eegsa</t>
  </si>
  <si>
    <t>Boleta 52801426</t>
  </si>
  <si>
    <t>No. A000799</t>
  </si>
  <si>
    <t>Pago en efectivo</t>
  </si>
  <si>
    <r>
      <t xml:space="preserve">Disney Plus </t>
    </r>
    <r>
      <rPr>
        <b/>
        <sz val="14"/>
        <color theme="1"/>
        <rFont val="Calibri"/>
        <scheme val="minor"/>
      </rPr>
      <t>(pago 19)</t>
    </r>
  </si>
  <si>
    <r>
      <t xml:space="preserve">Netflix </t>
    </r>
    <r>
      <rPr>
        <b/>
        <sz val="14"/>
        <color theme="1"/>
        <rFont val="Calibri"/>
        <scheme val="minor"/>
      </rPr>
      <t>(pago 19)</t>
    </r>
  </si>
  <si>
    <r>
      <t xml:space="preserve">Seguro Lourdes </t>
    </r>
    <r>
      <rPr>
        <b/>
        <sz val="14"/>
        <color theme="1"/>
        <rFont val="Calibri"/>
        <scheme val="minor"/>
      </rPr>
      <t>(pago 25)</t>
    </r>
  </si>
  <si>
    <r>
      <t xml:space="preserve">Seguro CIAM </t>
    </r>
    <r>
      <rPr>
        <b/>
        <sz val="14"/>
        <color theme="1"/>
        <rFont val="Calibri"/>
        <scheme val="minor"/>
      </rPr>
      <t>(pago 25)</t>
    </r>
  </si>
  <si>
    <r>
      <t>Karate</t>
    </r>
    <r>
      <rPr>
        <b/>
        <sz val="14"/>
        <color theme="1"/>
        <rFont val="Calibri"/>
        <scheme val="minor"/>
      </rPr>
      <t xml:space="preserve"> (pago 5)</t>
    </r>
  </si>
  <si>
    <r>
      <t>Graduación Mariana Pago 2</t>
    </r>
    <r>
      <rPr>
        <b/>
        <sz val="14"/>
        <color theme="1"/>
        <rFont val="Calibri"/>
        <scheme val="minor"/>
      </rPr>
      <t xml:space="preserve"> (pago 5)</t>
    </r>
  </si>
  <si>
    <t>Efectivo</t>
  </si>
  <si>
    <t>Recibo Basura</t>
  </si>
  <si>
    <t>2 Transferencia</t>
  </si>
  <si>
    <t>Pago en linea</t>
  </si>
  <si>
    <t>Tutora Santiago (5 clases)</t>
  </si>
  <si>
    <t>Huevos</t>
  </si>
  <si>
    <t>Deposito</t>
  </si>
  <si>
    <t>GASTOS CASA MAYO 2022</t>
  </si>
  <si>
    <t xml:space="preserve">2 cuotas </t>
  </si>
  <si>
    <r>
      <t xml:space="preserve">Computación </t>
    </r>
    <r>
      <rPr>
        <b/>
        <sz val="14"/>
        <color theme="1"/>
        <rFont val="Calibri"/>
        <scheme val="minor"/>
      </rPr>
      <t>(mayo)</t>
    </r>
  </si>
  <si>
    <t>Verduras mes (4 viernes mayo)</t>
  </si>
  <si>
    <r>
      <t xml:space="preserve">Colegio </t>
    </r>
    <r>
      <rPr>
        <b/>
        <sz val="16"/>
        <color theme="1"/>
        <rFont val="Calibri"/>
        <scheme val="minor"/>
      </rPr>
      <t>(abril y mayo)</t>
    </r>
  </si>
  <si>
    <t>Transferencia</t>
  </si>
  <si>
    <t>Semana 1</t>
  </si>
  <si>
    <t>Semana 1, 2, 3 y 4</t>
  </si>
  <si>
    <t>Abonado</t>
  </si>
  <si>
    <t>Documento</t>
  </si>
  <si>
    <t>Fecha</t>
  </si>
  <si>
    <t>Lentes graduados Santi</t>
  </si>
  <si>
    <t>Lentes graduados Sebas</t>
  </si>
  <si>
    <r>
      <t>Graduación Mariana Pago 3</t>
    </r>
    <r>
      <rPr>
        <b/>
        <sz val="14"/>
        <color theme="1"/>
        <rFont val="Calibri"/>
        <scheme val="minor"/>
      </rPr>
      <t xml:space="preserve"> (pago 5)</t>
    </r>
  </si>
  <si>
    <t>SUPER (5 al 19 de mayo)</t>
  </si>
  <si>
    <t>Cantidad</t>
  </si>
  <si>
    <r>
      <t xml:space="preserve">Luz </t>
    </r>
    <r>
      <rPr>
        <b/>
        <sz val="14"/>
        <color theme="1"/>
        <rFont val="Calibri"/>
        <scheme val="minor"/>
      </rPr>
      <t>(pago 10)</t>
    </r>
  </si>
  <si>
    <t>Recibo pagado</t>
  </si>
  <si>
    <r>
      <t xml:space="preserve">Seguro Lourdes </t>
    </r>
    <r>
      <rPr>
        <b/>
        <sz val="14"/>
        <color theme="1"/>
        <rFont val="Calibri"/>
        <scheme val="minor"/>
      </rPr>
      <t>(pago 25) 2 cuotas</t>
    </r>
  </si>
  <si>
    <t>Efecrtivo</t>
  </si>
  <si>
    <r>
      <t xml:space="preserve">Spotify Herberth </t>
    </r>
    <r>
      <rPr>
        <b/>
        <sz val="14"/>
        <color theme="1"/>
        <rFont val="Calibri"/>
        <scheme val="minor"/>
      </rPr>
      <t>(pago 19)</t>
    </r>
  </si>
  <si>
    <r>
      <t xml:space="preserve">Tutora Santiago (3 clases abril y 13 mayo) </t>
    </r>
    <r>
      <rPr>
        <b/>
        <sz val="14"/>
        <color theme="1"/>
        <rFont val="Calibri"/>
        <scheme val="minor"/>
      </rPr>
      <t>pago 7</t>
    </r>
  </si>
  <si>
    <t>Gasolina mes</t>
  </si>
  <si>
    <r>
      <t xml:space="preserve">Seguro CIAM </t>
    </r>
    <r>
      <rPr>
        <b/>
        <sz val="14"/>
        <color theme="1"/>
        <rFont val="Calibri"/>
        <scheme val="minor"/>
      </rPr>
      <t>(pago 25) 2 cuotas (la 11 y 12)</t>
    </r>
  </si>
  <si>
    <t>Extras (arreglo techo)</t>
  </si>
  <si>
    <r>
      <t xml:space="preserve">Computación </t>
    </r>
    <r>
      <rPr>
        <b/>
        <sz val="14"/>
        <color theme="1"/>
        <rFont val="Calibri"/>
        <scheme val="minor"/>
      </rPr>
      <t>(mayo y junio)</t>
    </r>
  </si>
  <si>
    <r>
      <t xml:space="preserve">Colegio </t>
    </r>
    <r>
      <rPr>
        <b/>
        <sz val="16"/>
        <color theme="1"/>
        <rFont val="Calibri"/>
        <scheme val="minor"/>
      </rPr>
      <t>(abril, mayo y junio)</t>
    </r>
  </si>
  <si>
    <t>Luz</t>
  </si>
  <si>
    <t>Celular</t>
  </si>
  <si>
    <t>Agua</t>
  </si>
  <si>
    <t>Teléfono y cable</t>
  </si>
  <si>
    <t>Basura</t>
  </si>
  <si>
    <t>5 de cada mes</t>
  </si>
  <si>
    <t>27 de cada mes</t>
  </si>
  <si>
    <t>Casa</t>
  </si>
  <si>
    <t>Comida</t>
  </si>
  <si>
    <t>Super</t>
  </si>
  <si>
    <t>Mercado</t>
  </si>
  <si>
    <t>Pastas</t>
  </si>
  <si>
    <t>Oro maya</t>
  </si>
  <si>
    <t>Harina</t>
  </si>
  <si>
    <t>Salsa Soya</t>
  </si>
  <si>
    <t>Salsa Inglesa</t>
  </si>
  <si>
    <t xml:space="preserve">Azucar </t>
  </si>
  <si>
    <t xml:space="preserve">Sal </t>
  </si>
  <si>
    <t>Bolsas de basura</t>
  </si>
  <si>
    <t>Cremas para la cara</t>
  </si>
  <si>
    <t>Medicina</t>
  </si>
  <si>
    <t>Dorival</t>
  </si>
  <si>
    <t>Advil</t>
  </si>
  <si>
    <t>Alka Zelter (negro)</t>
  </si>
  <si>
    <t>DoloNeurobion</t>
  </si>
  <si>
    <t>Papel de baño</t>
  </si>
  <si>
    <t>Toallas húmedas</t>
  </si>
  <si>
    <t>desodorante</t>
  </si>
  <si>
    <t>Toallas sanitarias</t>
  </si>
  <si>
    <t>Pasta de dientes</t>
  </si>
  <si>
    <t>Listerine</t>
  </si>
  <si>
    <t>Cepillo de dientes</t>
  </si>
  <si>
    <t>Suavizante de ropa</t>
  </si>
  <si>
    <t>cloro</t>
  </si>
  <si>
    <t>shampo chalupa</t>
  </si>
  <si>
    <t>Cereal (gran día)</t>
  </si>
  <si>
    <t>galletas colombina vainilla</t>
  </si>
  <si>
    <t>maiz de poporopo</t>
  </si>
  <si>
    <t>Jabón bola (max color blanca)</t>
  </si>
  <si>
    <t>Aceite (bonella)</t>
  </si>
  <si>
    <t>detergente (xedex azul)</t>
  </si>
  <si>
    <t>Desinfectante (fabuloso)</t>
  </si>
  <si>
    <t>Jabón de trastos (axion azul)</t>
  </si>
  <si>
    <t>Jabón de olor (olay en la torre)</t>
  </si>
  <si>
    <t>Especies (consome, laurel, tomillo, pimienta, anis, suavita, sazonador)</t>
  </si>
  <si>
    <t>agua pura (56 la caja)</t>
  </si>
  <si>
    <t>SUPER</t>
  </si>
  <si>
    <t>Diversión</t>
  </si>
  <si>
    <t>Otros</t>
  </si>
  <si>
    <t>Ahorro</t>
  </si>
  <si>
    <r>
      <t>Graduación Mariana Pago 4</t>
    </r>
    <r>
      <rPr>
        <b/>
        <sz val="14"/>
        <color theme="1"/>
        <rFont val="Calibri"/>
        <scheme val="minor"/>
      </rPr>
      <t xml:space="preserve"> (pago 5)</t>
    </r>
  </si>
  <si>
    <t>Ortodoncia (martes 7)</t>
  </si>
  <si>
    <t>Tutora Santiago (restante mayo)</t>
  </si>
  <si>
    <t>Verduras mes (4 viernes junio)</t>
  </si>
  <si>
    <t xml:space="preserve">SUPER </t>
  </si>
  <si>
    <r>
      <t xml:space="preserve">Seguro CIAM </t>
    </r>
    <r>
      <rPr>
        <b/>
        <sz val="14"/>
        <color theme="1"/>
        <rFont val="Calibri"/>
        <scheme val="minor"/>
      </rPr>
      <t xml:space="preserve">(pago 25) </t>
    </r>
  </si>
  <si>
    <r>
      <t xml:space="preserve">Seguro Lourdes </t>
    </r>
    <r>
      <rPr>
        <b/>
        <sz val="14"/>
        <color theme="1"/>
        <rFont val="Calibri"/>
        <scheme val="minor"/>
      </rPr>
      <t xml:space="preserve">(pago 25) </t>
    </r>
  </si>
  <si>
    <t>Oftalmologa (lo trabajaré con Seguro)</t>
  </si>
  <si>
    <t xml:space="preserve">Examenes laboratorio Tukis pedidos con seguro </t>
  </si>
  <si>
    <t>PRESUPUESTO GASTOS MAMÁ</t>
  </si>
  <si>
    <t>Gas (cada 5 meses)</t>
  </si>
  <si>
    <t>última compra febrero 12</t>
  </si>
  <si>
    <t>GASTOS CASA JUNIO 2022</t>
  </si>
  <si>
    <t>GASTOS CASA JULIO 2022</t>
  </si>
  <si>
    <t xml:space="preserve">Ortodoncia </t>
  </si>
  <si>
    <r>
      <t xml:space="preserve">Catequesis </t>
    </r>
    <r>
      <rPr>
        <b/>
        <sz val="14"/>
        <color theme="1"/>
        <rFont val="Calibri"/>
        <scheme val="minor"/>
      </rPr>
      <t>(última mensualidad y misa)</t>
    </r>
  </si>
  <si>
    <t>Verduras mes (3 viernes)</t>
  </si>
  <si>
    <r>
      <t xml:space="preserve">Colegio </t>
    </r>
    <r>
      <rPr>
        <b/>
        <sz val="16"/>
        <color theme="1"/>
        <rFont val="Calibri"/>
        <scheme val="minor"/>
      </rPr>
      <t xml:space="preserve"> junio y julio)</t>
    </r>
  </si>
  <si>
    <r>
      <t xml:space="preserve">Computación </t>
    </r>
    <r>
      <rPr>
        <b/>
        <sz val="14"/>
        <color theme="1"/>
        <rFont val="Calibri"/>
        <scheme val="minor"/>
      </rPr>
      <t>(julio)</t>
    </r>
  </si>
  <si>
    <r>
      <t xml:space="preserve">Oftalmologa  </t>
    </r>
    <r>
      <rPr>
        <b/>
        <sz val="14"/>
        <color theme="1"/>
        <rFont val="Calibri"/>
        <scheme val="minor"/>
      </rPr>
      <t>(miercoles 20)</t>
    </r>
  </si>
  <si>
    <t>Tutora Santiago (5 clases junio + 6 clases julio)</t>
  </si>
  <si>
    <t>curso locución</t>
  </si>
  <si>
    <t>GASTOS CASA SEPTIEMBRE 2022</t>
  </si>
  <si>
    <t>Computación septiembre</t>
  </si>
  <si>
    <r>
      <t xml:space="preserve">Netflix </t>
    </r>
    <r>
      <rPr>
        <b/>
        <sz val="14"/>
        <color theme="1"/>
        <rFont val="Calibri"/>
        <scheme val="minor"/>
      </rPr>
      <t>(pago 19) septiembre</t>
    </r>
  </si>
  <si>
    <r>
      <t xml:space="preserve">Disney Plus </t>
    </r>
    <r>
      <rPr>
        <b/>
        <sz val="14"/>
        <color theme="1"/>
        <rFont val="Calibri"/>
        <scheme val="minor"/>
      </rPr>
      <t>(pago 19) septiembre</t>
    </r>
  </si>
  <si>
    <r>
      <t xml:space="preserve">Internet y cable </t>
    </r>
    <r>
      <rPr>
        <b/>
        <sz val="14"/>
        <color theme="1"/>
        <rFont val="Calibri"/>
        <scheme val="minor"/>
      </rPr>
      <t>(pago 15) Codigo: 14041043</t>
    </r>
  </si>
  <si>
    <t>curso locución (el saldo que te pedí ayuda)</t>
  </si>
  <si>
    <t>Mimi</t>
  </si>
  <si>
    <t>Wi</t>
  </si>
  <si>
    <t>Lula</t>
  </si>
  <si>
    <t>Maquillaje</t>
  </si>
  <si>
    <t>Vestido</t>
  </si>
  <si>
    <t>Accesorios</t>
  </si>
  <si>
    <t>Peinado</t>
  </si>
  <si>
    <r>
      <t xml:space="preserve">Colegio </t>
    </r>
    <r>
      <rPr>
        <b/>
        <sz val="16"/>
        <color theme="1"/>
        <rFont val="Calibri"/>
        <scheme val="minor"/>
      </rPr>
      <t xml:space="preserve"> julio, agosto, septiembre</t>
    </r>
  </si>
  <si>
    <r>
      <t xml:space="preserve">Seguro Lourdes </t>
    </r>
    <r>
      <rPr>
        <b/>
        <sz val="14"/>
        <color theme="1"/>
        <rFont val="Calibri"/>
        <scheme val="minor"/>
      </rPr>
      <t>(pago 25) agosto y septiembre</t>
    </r>
  </si>
  <si>
    <r>
      <t xml:space="preserve">Seguro CIAM </t>
    </r>
    <r>
      <rPr>
        <b/>
        <sz val="14"/>
        <color theme="1"/>
        <rFont val="Calibri"/>
        <scheme val="minor"/>
      </rPr>
      <t>(pago 25) agosto y septiembre</t>
    </r>
  </si>
  <si>
    <t>Despensa</t>
  </si>
  <si>
    <t>Huevos Ana Victoria (los que pedi hace 2 semanas)</t>
  </si>
  <si>
    <t>Graduación (ultimo pago) REEMBOLSO, me  urge</t>
  </si>
  <si>
    <t>Acto de graduación último dia 30 septiembre</t>
  </si>
  <si>
    <r>
      <t xml:space="preserve">Tutora </t>
    </r>
    <r>
      <rPr>
        <b/>
        <sz val="14"/>
        <color theme="1"/>
        <rFont val="Calibri"/>
        <scheme val="minor"/>
      </rPr>
      <t xml:space="preserve"> (agosto)</t>
    </r>
  </si>
  <si>
    <t>Pricemart (refill)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</si>
</sst>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b/>
      <sz val="20"/>
      <color theme="1"/>
      <name val="Calibri"/>
      <scheme val="minor"/>
    </font>
    <font>
      <sz val="16"/>
      <color theme="1"/>
      <name val="Calibri"/>
      <scheme val="minor"/>
    </font>
    <font>
      <b/>
      <sz val="10"/>
      <color theme="1"/>
      <name val="Calibri"/>
      <scheme val="minor"/>
    </font>
    <font>
      <sz val="16"/>
      <name val="Calibri"/>
      <scheme val="minor"/>
    </font>
    <font>
      <sz val="14"/>
      <name val="Calibri"/>
      <scheme val="minor"/>
    </font>
    <font>
      <b/>
      <sz val="18"/>
      <color theme="1"/>
      <name val="Calibri"/>
      <scheme val="minor"/>
    </font>
    <font>
      <b/>
      <sz val="9"/>
      <color indexed="81"/>
      <name val="Calibri"/>
      <family val="2"/>
    </font>
    <font>
      <sz val="12"/>
      <name val="Calibri"/>
      <scheme val="minor"/>
    </font>
    <font>
      <b/>
      <u/>
      <sz val="16"/>
      <color theme="1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724B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6E95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AFA7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59">
    <xf numFmtId="0" fontId="0" fillId="0" borderId="0" xfId="0"/>
    <xf numFmtId="0" fontId="4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44" fontId="0" fillId="0" borderId="12" xfId="0" applyNumberFormat="1" applyBorder="1"/>
    <xf numFmtId="44" fontId="0" fillId="0" borderId="13" xfId="0" applyNumberFormat="1" applyBorder="1"/>
    <xf numFmtId="44" fontId="0" fillId="0" borderId="2" xfId="0" applyNumberFormat="1" applyBorder="1"/>
    <xf numFmtId="44" fontId="0" fillId="0" borderId="7" xfId="0" applyNumberFormat="1" applyBorder="1"/>
    <xf numFmtId="44" fontId="0" fillId="0" borderId="19" xfId="0" applyNumberFormat="1" applyBorder="1"/>
    <xf numFmtId="44" fontId="0" fillId="0" borderId="12" xfId="0" applyNumberFormat="1" applyFill="1" applyBorder="1"/>
    <xf numFmtId="44" fontId="0" fillId="0" borderId="9" xfId="0" applyNumberFormat="1" applyBorder="1"/>
    <xf numFmtId="44" fontId="0" fillId="0" borderId="10" xfId="0" applyNumberFormat="1" applyBorder="1"/>
    <xf numFmtId="44" fontId="0" fillId="3" borderId="12" xfId="0" applyNumberFormat="1" applyFill="1" applyBorder="1"/>
    <xf numFmtId="44" fontId="0" fillId="3" borderId="2" xfId="0" applyNumberFormat="1" applyFill="1" applyBorder="1"/>
    <xf numFmtId="0" fontId="4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44" fontId="0" fillId="0" borderId="4" xfId="0" applyNumberFormat="1" applyFill="1" applyBorder="1"/>
    <xf numFmtId="44" fontId="0" fillId="0" borderId="4" xfId="0" applyNumberFormat="1" applyBorder="1"/>
    <xf numFmtId="44" fontId="0" fillId="0" borderId="5" xfId="0" applyNumberFormat="1" applyBorder="1"/>
    <xf numFmtId="44" fontId="0" fillId="0" borderId="20" xfId="0" applyNumberFormat="1" applyFill="1" applyBorder="1"/>
    <xf numFmtId="44" fontId="0" fillId="0" borderId="20" xfId="0" applyNumberFormat="1" applyBorder="1"/>
    <xf numFmtId="44" fontId="0" fillId="0" borderId="0" xfId="0" applyNumberFormat="1"/>
    <xf numFmtId="0" fontId="1" fillId="3" borderId="21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5" xfId="0" applyNumberFormat="1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0" borderId="24" xfId="0" applyFont="1" applyBorder="1"/>
    <xf numFmtId="0" fontId="0" fillId="0" borderId="24" xfId="0" applyBorder="1"/>
    <xf numFmtId="0" fontId="0" fillId="0" borderId="1" xfId="0" applyBorder="1"/>
    <xf numFmtId="44" fontId="1" fillId="0" borderId="23" xfId="0" applyNumberFormat="1" applyFont="1" applyBorder="1"/>
    <xf numFmtId="44" fontId="0" fillId="7" borderId="12" xfId="0" applyNumberFormat="1" applyFill="1" applyBorder="1"/>
    <xf numFmtId="44" fontId="0" fillId="7" borderId="2" xfId="0" applyNumberFormat="1" applyFill="1" applyBorder="1"/>
    <xf numFmtId="0" fontId="0" fillId="7" borderId="0" xfId="0" applyFill="1"/>
    <xf numFmtId="44" fontId="0" fillId="7" borderId="0" xfId="0" applyNumberFormat="1" applyFill="1"/>
    <xf numFmtId="44" fontId="0" fillId="8" borderId="18" xfId="0" applyNumberFormat="1" applyFill="1" applyBorder="1"/>
    <xf numFmtId="44" fontId="0" fillId="8" borderId="2" xfId="0" applyNumberFormat="1" applyFill="1" applyBorder="1"/>
    <xf numFmtId="0" fontId="0" fillId="8" borderId="0" xfId="0" applyFill="1"/>
    <xf numFmtId="0" fontId="0" fillId="0" borderId="0" xfId="0" applyFill="1"/>
    <xf numFmtId="0" fontId="0" fillId="0" borderId="0" xfId="0" applyFill="1" applyBorder="1"/>
    <xf numFmtId="0" fontId="7" fillId="0" borderId="0" xfId="0" applyFont="1" applyFill="1" applyBorder="1"/>
    <xf numFmtId="44" fontId="0" fillId="0" borderId="0" xfId="0" applyNumberFormat="1" applyFill="1"/>
    <xf numFmtId="44" fontId="0" fillId="6" borderId="12" xfId="0" applyNumberFormat="1" applyFill="1" applyBorder="1"/>
    <xf numFmtId="44" fontId="0" fillId="6" borderId="2" xfId="0" applyNumberFormat="1" applyFill="1" applyBorder="1"/>
    <xf numFmtId="44" fontId="0" fillId="6" borderId="18" xfId="0" applyNumberFormat="1" applyFill="1" applyBorder="1"/>
    <xf numFmtId="0" fontId="0" fillId="6" borderId="0" xfId="0" applyFill="1"/>
    <xf numFmtId="44" fontId="0" fillId="6" borderId="0" xfId="0" applyNumberFormat="1" applyFill="1"/>
    <xf numFmtId="44" fontId="0" fillId="9" borderId="18" xfId="0" applyNumberFormat="1" applyFill="1" applyBorder="1"/>
    <xf numFmtId="44" fontId="0" fillId="3" borderId="18" xfId="0" applyNumberFormat="1" applyFill="1" applyBorder="1"/>
    <xf numFmtId="0" fontId="0" fillId="3" borderId="0" xfId="0" applyFill="1"/>
    <xf numFmtId="0" fontId="0" fillId="10" borderId="0" xfId="0" applyFill="1"/>
    <xf numFmtId="0" fontId="0" fillId="11" borderId="0" xfId="0" applyFill="1"/>
    <xf numFmtId="0" fontId="1" fillId="0" borderId="0" xfId="0" applyFont="1" applyAlignment="1">
      <alignment horizontal="left"/>
    </xf>
    <xf numFmtId="44" fontId="0" fillId="12" borderId="0" xfId="0" applyNumberFormat="1" applyFill="1"/>
    <xf numFmtId="0" fontId="0" fillId="12" borderId="0" xfId="0" applyFill="1"/>
    <xf numFmtId="44" fontId="0" fillId="3" borderId="0" xfId="0" applyNumberFormat="1" applyFill="1"/>
    <xf numFmtId="16" fontId="8" fillId="0" borderId="0" xfId="0" applyNumberFormat="1" applyFont="1" applyAlignment="1">
      <alignment horizontal="center"/>
    </xf>
    <xf numFmtId="0" fontId="6" fillId="13" borderId="14" xfId="0" applyFont="1" applyFill="1" applyBorder="1" applyAlignment="1">
      <alignment horizontal="right"/>
    </xf>
    <xf numFmtId="44" fontId="6" fillId="13" borderId="1" xfId="0" applyNumberFormat="1" applyFont="1" applyFill="1" applyBorder="1"/>
    <xf numFmtId="0" fontId="6" fillId="0" borderId="0" xfId="0" applyFont="1" applyAlignment="1">
      <alignment horizontal="center"/>
    </xf>
    <xf numFmtId="0" fontId="0" fillId="5" borderId="25" xfId="0" applyFill="1" applyBorder="1"/>
    <xf numFmtId="0" fontId="0" fillId="14" borderId="26" xfId="0" applyFill="1" applyBorder="1"/>
    <xf numFmtId="16" fontId="8" fillId="0" borderId="0" xfId="0" applyNumberFormat="1" applyFont="1" applyFill="1" applyAlignment="1">
      <alignment horizontal="center"/>
    </xf>
    <xf numFmtId="0" fontId="0" fillId="15" borderId="21" xfId="0" applyFill="1" applyBorder="1"/>
    <xf numFmtId="0" fontId="8" fillId="15" borderId="11" xfId="0" applyFont="1" applyFill="1" applyBorder="1" applyAlignment="1">
      <alignment horizontal="center"/>
    </xf>
    <xf numFmtId="44" fontId="8" fillId="15" borderId="13" xfId="0" applyNumberFormat="1" applyFont="1" applyFill="1" applyBorder="1"/>
    <xf numFmtId="0" fontId="8" fillId="0" borderId="6" xfId="0" applyFont="1" applyFill="1" applyBorder="1"/>
    <xf numFmtId="44" fontId="8" fillId="0" borderId="7" xfId="0" applyNumberFormat="1" applyFont="1" applyFill="1" applyBorder="1"/>
    <xf numFmtId="0" fontId="8" fillId="15" borderId="3" xfId="0" applyFont="1" applyFill="1" applyBorder="1" applyAlignment="1">
      <alignment horizontal="center"/>
    </xf>
    <xf numFmtId="44" fontId="8" fillId="15" borderId="5" xfId="0" applyNumberFormat="1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/>
    <xf numFmtId="0" fontId="0" fillId="0" borderId="27" xfId="0" applyBorder="1"/>
    <xf numFmtId="0" fontId="1" fillId="0" borderId="0" xfId="0" applyFont="1" applyFill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44" fontId="8" fillId="0" borderId="7" xfId="0" applyNumberFormat="1" applyFont="1" applyFill="1" applyBorder="1" applyAlignment="1">
      <alignment horizontal="center"/>
    </xf>
    <xf numFmtId="44" fontId="8" fillId="0" borderId="10" xfId="0" applyNumberFormat="1" applyFont="1" applyFill="1" applyBorder="1"/>
    <xf numFmtId="44" fontId="1" fillId="5" borderId="0" xfId="0" applyNumberFormat="1" applyFont="1" applyFill="1"/>
    <xf numFmtId="0" fontId="4" fillId="5" borderId="30" xfId="0" applyFont="1" applyFill="1" applyBorder="1" applyAlignment="1">
      <alignment horizontal="right"/>
    </xf>
    <xf numFmtId="44" fontId="4" fillId="5" borderId="31" xfId="0" applyNumberFormat="1" applyFont="1" applyFill="1" applyBorder="1"/>
    <xf numFmtId="0" fontId="0" fillId="0" borderId="0" xfId="0" applyBorder="1"/>
    <xf numFmtId="0" fontId="0" fillId="0" borderId="2" xfId="0" applyBorder="1"/>
    <xf numFmtId="0" fontId="0" fillId="0" borderId="18" xfId="0" applyBorder="1"/>
    <xf numFmtId="44" fontId="0" fillId="0" borderId="18" xfId="0" applyNumberFormat="1" applyBorder="1"/>
    <xf numFmtId="0" fontId="0" fillId="5" borderId="14" xfId="0" applyFill="1" applyBorder="1"/>
    <xf numFmtId="44" fontId="0" fillId="5" borderId="16" xfId="0" applyNumberFormat="1" applyFill="1" applyBorder="1"/>
    <xf numFmtId="0" fontId="8" fillId="0" borderId="8" xfId="0" applyFont="1" applyFill="1" applyBorder="1"/>
    <xf numFmtId="0" fontId="1" fillId="5" borderId="33" xfId="0" applyFont="1" applyFill="1" applyBorder="1" applyAlignment="1">
      <alignment horizontal="center"/>
    </xf>
    <xf numFmtId="16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4" fontId="10" fillId="0" borderId="5" xfId="0" applyNumberFormat="1" applyFont="1" applyFill="1" applyBorder="1" applyAlignment="1">
      <alignment horizontal="center"/>
    </xf>
    <xf numFmtId="44" fontId="0" fillId="0" borderId="0" xfId="0" applyNumberFormat="1" applyFont="1" applyFill="1" applyAlignment="1">
      <alignment horizontal="center"/>
    </xf>
    <xf numFmtId="0" fontId="8" fillId="0" borderId="17" xfId="0" applyFont="1" applyFill="1" applyBorder="1"/>
    <xf numFmtId="44" fontId="8" fillId="0" borderId="19" xfId="0" applyNumberFormat="1" applyFont="1" applyFill="1" applyBorder="1"/>
    <xf numFmtId="0" fontId="5" fillId="0" borderId="3" xfId="0" applyFont="1" applyFill="1" applyBorder="1" applyAlignment="1">
      <alignment horizontal="left"/>
    </xf>
    <xf numFmtId="0" fontId="5" fillId="0" borderId="17" xfId="0" applyFont="1" applyFill="1" applyBorder="1"/>
    <xf numFmtId="0" fontId="5" fillId="0" borderId="8" xfId="0" applyFont="1" applyFill="1" applyBorder="1"/>
    <xf numFmtId="0" fontId="6" fillId="5" borderId="30" xfId="0" applyFont="1" applyFill="1" applyBorder="1" applyAlignment="1">
      <alignment horizontal="right"/>
    </xf>
    <xf numFmtId="44" fontId="11" fillId="0" borderId="34" xfId="0" applyNumberFormat="1" applyFont="1" applyFill="1" applyBorder="1" applyAlignment="1">
      <alignment horizontal="center"/>
    </xf>
    <xf numFmtId="44" fontId="5" fillId="0" borderId="36" xfId="0" applyNumberFormat="1" applyFont="1" applyFill="1" applyBorder="1"/>
    <xf numFmtId="44" fontId="5" fillId="0" borderId="37" xfId="0" applyNumberFormat="1" applyFont="1" applyFill="1" applyBorder="1"/>
    <xf numFmtId="0" fontId="0" fillId="0" borderId="2" xfId="0" applyBorder="1" applyAlignment="1">
      <alignment horizontal="center"/>
    </xf>
    <xf numFmtId="0" fontId="5" fillId="3" borderId="6" xfId="0" applyFont="1" applyFill="1" applyBorder="1"/>
    <xf numFmtId="44" fontId="5" fillId="3" borderId="35" xfId="0" applyNumberFormat="1" applyFont="1" applyFill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5" fillId="16" borderId="6" xfId="0" applyFont="1" applyFill="1" applyBorder="1"/>
    <xf numFmtId="44" fontId="5" fillId="16" borderId="35" xfId="0" applyNumberFormat="1" applyFont="1" applyFill="1" applyBorder="1"/>
    <xf numFmtId="0" fontId="0" fillId="16" borderId="2" xfId="0" applyFill="1" applyBorder="1" applyAlignment="1">
      <alignment horizontal="center"/>
    </xf>
    <xf numFmtId="0" fontId="5" fillId="17" borderId="6" xfId="0" applyFont="1" applyFill="1" applyBorder="1"/>
    <xf numFmtId="44" fontId="5" fillId="17" borderId="35" xfId="0" applyNumberFormat="1" applyFont="1" applyFill="1" applyBorder="1"/>
    <xf numFmtId="0" fontId="0" fillId="17" borderId="2" xfId="0" applyFill="1" applyBorder="1" applyAlignment="1">
      <alignment horizontal="center"/>
    </xf>
    <xf numFmtId="0" fontId="5" fillId="0" borderId="6" xfId="0" applyFont="1" applyFill="1" applyBorder="1"/>
    <xf numFmtId="44" fontId="5" fillId="0" borderId="35" xfId="0" applyNumberFormat="1" applyFont="1" applyFill="1" applyBorder="1"/>
    <xf numFmtId="0" fontId="0" fillId="0" borderId="2" xfId="0" applyFill="1" applyBorder="1" applyAlignment="1">
      <alignment horizontal="center"/>
    </xf>
    <xf numFmtId="0" fontId="5" fillId="0" borderId="6" xfId="0" applyFont="1" applyFill="1" applyBorder="1" applyAlignment="1">
      <alignment horizontal="left"/>
    </xf>
    <xf numFmtId="44" fontId="4" fillId="5" borderId="38" xfId="0" applyNumberFormat="1" applyFont="1" applyFill="1" applyBorder="1"/>
    <xf numFmtId="0" fontId="5" fillId="3" borderId="6" xfId="0" applyFont="1" applyFill="1" applyBorder="1" applyAlignment="1">
      <alignment horizontal="left"/>
    </xf>
    <xf numFmtId="44" fontId="5" fillId="3" borderId="35" xfId="0" applyNumberFormat="1" applyFont="1" applyFill="1" applyBorder="1" applyAlignment="1">
      <alignment horizontal="center"/>
    </xf>
    <xf numFmtId="44" fontId="11" fillId="0" borderId="5" xfId="0" applyNumberFormat="1" applyFont="1" applyFill="1" applyBorder="1" applyAlignment="1">
      <alignment horizontal="center"/>
    </xf>
    <xf numFmtId="44" fontId="5" fillId="0" borderId="7" xfId="0" applyNumberFormat="1" applyFont="1" applyFill="1" applyBorder="1" applyAlignment="1">
      <alignment horizontal="center"/>
    </xf>
    <xf numFmtId="44" fontId="5" fillId="0" borderId="7" xfId="0" applyNumberFormat="1" applyFont="1" applyFill="1" applyBorder="1"/>
    <xf numFmtId="0" fontId="5" fillId="3" borderId="17" xfId="0" applyFont="1" applyFill="1" applyBorder="1"/>
    <xf numFmtId="44" fontId="5" fillId="3" borderId="36" xfId="0" applyNumberFormat="1" applyFont="1" applyFill="1" applyBorder="1"/>
    <xf numFmtId="0" fontId="0" fillId="0" borderId="12" xfId="0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44" fontId="0" fillId="3" borderId="6" xfId="0" applyNumberFormat="1" applyFill="1" applyBorder="1" applyAlignment="1">
      <alignment horizontal="center"/>
    </xf>
    <xf numFmtId="44" fontId="0" fillId="16" borderId="6" xfId="0" applyNumberFormat="1" applyFill="1" applyBorder="1" applyAlignment="1">
      <alignment horizontal="center"/>
    </xf>
    <xf numFmtId="44" fontId="0" fillId="0" borderId="6" xfId="0" applyNumberFormat="1" applyFill="1" applyBorder="1" applyAlignment="1">
      <alignment horizontal="center"/>
    </xf>
    <xf numFmtId="44" fontId="0" fillId="17" borderId="6" xfId="0" applyNumberFormat="1" applyFill="1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17" xfId="0" applyNumberFormat="1" applyFill="1" applyBorder="1" applyAlignment="1">
      <alignment horizontal="center"/>
    </xf>
    <xf numFmtId="4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44" fontId="0" fillId="3" borderId="11" xfId="0" applyNumberFormat="1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44" fontId="1" fillId="0" borderId="14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6" fontId="0" fillId="3" borderId="49" xfId="0" applyNumberFormat="1" applyFill="1" applyBorder="1" applyAlignment="1">
      <alignment horizontal="center"/>
    </xf>
    <xf numFmtId="16" fontId="0" fillId="3" borderId="35" xfId="0" applyNumberFormat="1" applyFill="1" applyBorder="1" applyAlignment="1">
      <alignment horizontal="center"/>
    </xf>
    <xf numFmtId="16" fontId="0" fillId="16" borderId="35" xfId="0" applyNumberFormat="1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17" borderId="35" xfId="0" applyFill="1" applyBorder="1" applyAlignment="1">
      <alignment horizontal="center"/>
    </xf>
    <xf numFmtId="16" fontId="0" fillId="0" borderId="35" xfId="0" applyNumberFormat="1" applyBorder="1" applyAlignment="1">
      <alignment horizontal="center"/>
    </xf>
    <xf numFmtId="16" fontId="0" fillId="0" borderId="36" xfId="0" applyNumberFormat="1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5" fillId="0" borderId="6" xfId="0" applyFont="1" applyBorder="1"/>
    <xf numFmtId="44" fontId="5" fillId="0" borderId="7" xfId="0" applyNumberFormat="1" applyFont="1" applyBorder="1"/>
    <xf numFmtId="44" fontId="1" fillId="3" borderId="14" xfId="0" applyNumberFormat="1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5" fillId="5" borderId="17" xfId="0" applyFont="1" applyFill="1" applyBorder="1"/>
    <xf numFmtId="44" fontId="5" fillId="5" borderId="19" xfId="0" applyNumberFormat="1" applyFont="1" applyFill="1" applyBorder="1"/>
    <xf numFmtId="0" fontId="5" fillId="5" borderId="6" xfId="0" applyFont="1" applyFill="1" applyBorder="1"/>
    <xf numFmtId="44" fontId="5" fillId="5" borderId="7" xfId="0" applyNumberFormat="1" applyFont="1" applyFill="1" applyBorder="1"/>
    <xf numFmtId="44" fontId="5" fillId="3" borderId="7" xfId="0" applyNumberFormat="1" applyFont="1" applyFill="1" applyBorder="1"/>
    <xf numFmtId="0" fontId="0" fillId="3" borderId="18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44" fontId="4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44" fontId="5" fillId="0" borderId="10" xfId="0" applyNumberFormat="1" applyFont="1" applyFill="1" applyBorder="1"/>
    <xf numFmtId="44" fontId="0" fillId="0" borderId="11" xfId="0" applyNumberFormat="1" applyBorder="1" applyAlignment="1">
      <alignment horizontal="center"/>
    </xf>
    <xf numFmtId="16" fontId="0" fillId="3" borderId="6" xfId="0" applyNumberFormat="1" applyFill="1" applyBorder="1" applyAlignment="1">
      <alignment horizontal="center"/>
    </xf>
    <xf numFmtId="16" fontId="0" fillId="5" borderId="6" xfId="0" applyNumberFormat="1" applyFill="1" applyBorder="1" applyAlignment="1">
      <alignment horizontal="center"/>
    </xf>
    <xf numFmtId="16" fontId="0" fillId="0" borderId="6" xfId="0" applyNumberFormat="1" applyFill="1" applyBorder="1" applyAlignment="1">
      <alignment horizontal="center"/>
    </xf>
    <xf numFmtId="16" fontId="0" fillId="3" borderId="17" xfId="0" applyNumberFormat="1" applyFill="1" applyBorder="1" applyAlignment="1">
      <alignment horizontal="center"/>
    </xf>
    <xf numFmtId="16" fontId="0" fillId="0" borderId="8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2" xfId="0" applyNumberFormat="1" applyFill="1" applyBorder="1" applyAlignment="1">
      <alignment horizontal="center"/>
    </xf>
    <xf numFmtId="44" fontId="0" fillId="3" borderId="2" xfId="0" applyNumberFormat="1" applyFill="1" applyBorder="1" applyAlignment="1">
      <alignment horizontal="center"/>
    </xf>
    <xf numFmtId="44" fontId="0" fillId="3" borderId="13" xfId="0" applyNumberFormat="1" applyFill="1" applyBorder="1"/>
    <xf numFmtId="44" fontId="0" fillId="5" borderId="2" xfId="0" applyNumberFormat="1" applyFill="1" applyBorder="1" applyAlignment="1">
      <alignment horizontal="center"/>
    </xf>
    <xf numFmtId="44" fontId="0" fillId="5" borderId="13" xfId="0" applyNumberFormat="1" applyFill="1" applyBorder="1"/>
    <xf numFmtId="44" fontId="0" fillId="3" borderId="18" xfId="0" applyNumberFormat="1" applyFill="1" applyBorder="1" applyAlignment="1">
      <alignment horizontal="center"/>
    </xf>
    <xf numFmtId="44" fontId="0" fillId="3" borderId="50" xfId="0" applyNumberFormat="1" applyFill="1" applyBorder="1"/>
    <xf numFmtId="44" fontId="0" fillId="0" borderId="7" xfId="0" applyNumberFormat="1" applyFill="1" applyBorder="1"/>
    <xf numFmtId="44" fontId="0" fillId="0" borderId="9" xfId="0" applyNumberFormat="1" applyFill="1" applyBorder="1" applyAlignment="1">
      <alignment horizontal="center"/>
    </xf>
    <xf numFmtId="44" fontId="0" fillId="0" borderId="10" xfId="0" applyNumberFormat="1" applyFill="1" applyBorder="1"/>
    <xf numFmtId="44" fontId="0" fillId="5" borderId="20" xfId="0" applyNumberFormat="1" applyFill="1" applyBorder="1" applyAlignment="1">
      <alignment horizontal="center"/>
    </xf>
    <xf numFmtId="0" fontId="1" fillId="0" borderId="0" xfId="0" applyFont="1"/>
    <xf numFmtId="44" fontId="0" fillId="0" borderId="0" xfId="0" applyNumberFormat="1" applyFill="1" applyBorder="1"/>
    <xf numFmtId="44" fontId="0" fillId="0" borderId="0" xfId="0" applyNumberFormat="1" applyBorder="1"/>
    <xf numFmtId="0" fontId="4" fillId="0" borderId="0" xfId="0" applyFont="1" applyFill="1" applyBorder="1" applyAlignment="1"/>
    <xf numFmtId="0" fontId="0" fillId="0" borderId="0" xfId="0" applyBorder="1" applyAlignment="1">
      <alignment horizontal="center"/>
    </xf>
    <xf numFmtId="0" fontId="4" fillId="0" borderId="0" xfId="0" applyFont="1" applyFill="1" applyBorder="1"/>
    <xf numFmtId="44" fontId="14" fillId="0" borderId="0" xfId="0" applyNumberFormat="1" applyFont="1" applyFill="1" applyBorder="1"/>
    <xf numFmtId="0" fontId="15" fillId="0" borderId="0" xfId="0" applyFont="1" applyFill="1" applyBorder="1" applyAlignment="1"/>
    <xf numFmtId="0" fontId="0" fillId="0" borderId="32" xfId="0" applyFill="1" applyBorder="1"/>
    <xf numFmtId="44" fontId="0" fillId="0" borderId="32" xfId="0" applyNumberFormat="1" applyFill="1" applyBorder="1"/>
    <xf numFmtId="44" fontId="0" fillId="0" borderId="32" xfId="0" applyNumberFormat="1" applyBorder="1"/>
    <xf numFmtId="0" fontId="0" fillId="0" borderId="32" xfId="0" applyBorder="1"/>
    <xf numFmtId="44" fontId="5" fillId="0" borderId="19" xfId="0" applyNumberFormat="1" applyFont="1" applyFill="1" applyBorder="1"/>
    <xf numFmtId="0" fontId="6" fillId="5" borderId="14" xfId="0" applyFont="1" applyFill="1" applyBorder="1" applyAlignment="1">
      <alignment horizontal="right"/>
    </xf>
    <xf numFmtId="44" fontId="4" fillId="5" borderId="16" xfId="0" applyNumberFormat="1" applyFont="1" applyFill="1" applyBorder="1"/>
    <xf numFmtId="0" fontId="4" fillId="0" borderId="51" xfId="0" applyFont="1" applyBorder="1"/>
    <xf numFmtId="44" fontId="4" fillId="0" borderId="51" xfId="0" applyNumberFormat="1" applyFont="1" applyBorder="1"/>
    <xf numFmtId="44" fontId="1" fillId="0" borderId="51" xfId="0" applyNumberFormat="1" applyFont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/>
    </xf>
    <xf numFmtId="44" fontId="0" fillId="5" borderId="49" xfId="0" applyNumberFormat="1" applyFill="1" applyBorder="1"/>
    <xf numFmtId="44" fontId="0" fillId="3" borderId="49" xfId="0" applyNumberFormat="1" applyFill="1" applyBorder="1"/>
    <xf numFmtId="44" fontId="0" fillId="3" borderId="52" xfId="0" applyNumberFormat="1" applyFill="1" applyBorder="1"/>
    <xf numFmtId="44" fontId="0" fillId="0" borderId="35" xfId="0" applyNumberFormat="1" applyFill="1" applyBorder="1"/>
    <xf numFmtId="44" fontId="0" fillId="0" borderId="49" xfId="0" applyNumberFormat="1" applyBorder="1"/>
    <xf numFmtId="44" fontId="0" fillId="0" borderId="37" xfId="0" applyNumberForma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53" xfId="0" applyBorder="1" applyAlignment="1">
      <alignment horizontal="center"/>
    </xf>
    <xf numFmtId="0" fontId="0" fillId="10" borderId="0" xfId="0" applyFill="1" applyAlignment="1">
      <alignment horizontal="center"/>
    </xf>
    <xf numFmtId="0" fontId="1" fillId="0" borderId="32" xfId="0" applyFont="1" applyBorder="1" applyAlignment="1">
      <alignment horizontal="center"/>
    </xf>
    <xf numFmtId="0" fontId="4" fillId="13" borderId="14" xfId="0" applyFont="1" applyFill="1" applyBorder="1" applyAlignment="1">
      <alignment horizontal="center"/>
    </xf>
    <xf numFmtId="0" fontId="4" fillId="13" borderId="16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0" borderId="0" xfId="0" applyAlignment="1">
      <alignment horizontal="center"/>
    </xf>
    <xf numFmtId="0" fontId="12" fillId="11" borderId="40" xfId="0" applyFont="1" applyFill="1" applyBorder="1" applyAlignment="1">
      <alignment horizontal="center" vertical="center"/>
    </xf>
    <xf numFmtId="0" fontId="12" fillId="11" borderId="41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horizontal="center" vertical="center"/>
    </xf>
    <xf numFmtId="0" fontId="12" fillId="3" borderId="40" xfId="0" applyFont="1" applyFill="1" applyBorder="1" applyAlignment="1">
      <alignment horizontal="center" vertical="center"/>
    </xf>
    <xf numFmtId="0" fontId="12" fillId="3" borderId="41" xfId="0" applyFont="1" applyFill="1" applyBorder="1" applyAlignment="1">
      <alignment horizontal="center" vertical="center"/>
    </xf>
    <xf numFmtId="0" fontId="12" fillId="3" borderId="42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45" xfId="0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0" fontId="12" fillId="3" borderId="47" xfId="0" applyFont="1" applyFill="1" applyBorder="1" applyAlignment="1">
      <alignment horizontal="center" vertical="center"/>
    </xf>
    <xf numFmtId="0" fontId="12" fillId="3" borderId="39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2" fillId="3" borderId="43" xfId="0" applyFont="1" applyFill="1" applyBorder="1" applyAlignment="1">
      <alignment horizontal="center" vertical="center"/>
    </xf>
    <xf numFmtId="0" fontId="12" fillId="5" borderId="40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12" fillId="5" borderId="48" xfId="0" applyFont="1" applyFill="1" applyBorder="1" applyAlignment="1">
      <alignment horizontal="center" vertical="center"/>
    </xf>
    <xf numFmtId="0" fontId="12" fillId="5" borderId="39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</cellXfs>
  <cellStyles count="4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G16" zoomScale="75" zoomScaleNormal="75" zoomScalePageLayoutView="75" workbookViewId="0">
      <selection activeCell="K40" sqref="K40"/>
    </sheetView>
  </sheetViews>
  <sheetFormatPr baseColWidth="10" defaultRowHeight="16" x14ac:dyDescent="0.2"/>
  <cols>
    <col min="14" max="14" width="36.33203125" customWidth="1"/>
    <col min="15" max="15" width="16" bestFit="1" customWidth="1"/>
    <col min="16" max="16" width="16" customWidth="1"/>
    <col min="17" max="17" width="14.6640625" customWidth="1"/>
    <col min="20" max="20" width="16" customWidth="1"/>
  </cols>
  <sheetData>
    <row r="1" spans="1:19" ht="22" thickBot="1" x14ac:dyDescent="0.3">
      <c r="A1" s="1">
        <v>2019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3" t="s">
        <v>13</v>
      </c>
    </row>
    <row r="2" spans="1:19" ht="20" thickBot="1" x14ac:dyDescent="0.3">
      <c r="A2" s="4" t="s">
        <v>0</v>
      </c>
      <c r="B2" s="16">
        <v>1500</v>
      </c>
      <c r="C2" s="16">
        <v>1500</v>
      </c>
      <c r="D2" s="16">
        <v>1500</v>
      </c>
      <c r="E2" s="16">
        <v>1500</v>
      </c>
      <c r="F2" s="16">
        <v>1500</v>
      </c>
      <c r="G2" s="16">
        <v>1500</v>
      </c>
      <c r="H2" s="16">
        <v>1500</v>
      </c>
      <c r="I2" s="38">
        <v>1500</v>
      </c>
      <c r="J2" s="38">
        <v>1500</v>
      </c>
      <c r="K2" s="49">
        <f>9600/3</f>
        <v>3200</v>
      </c>
      <c r="L2" s="9">
        <v>2200</v>
      </c>
      <c r="N2" s="28" t="s">
        <v>14</v>
      </c>
      <c r="O2" s="27"/>
    </row>
    <row r="3" spans="1:19" ht="20" thickBot="1" x14ac:dyDescent="0.3">
      <c r="A3" s="5" t="s">
        <v>1</v>
      </c>
      <c r="B3" s="17">
        <v>1500</v>
      </c>
      <c r="C3" s="17">
        <v>1500</v>
      </c>
      <c r="D3" s="17">
        <v>1500</v>
      </c>
      <c r="E3" s="17">
        <v>1500</v>
      </c>
      <c r="F3" s="17">
        <v>1500</v>
      </c>
      <c r="G3" s="17">
        <v>1500</v>
      </c>
      <c r="H3" s="17">
        <v>1500</v>
      </c>
      <c r="I3" s="39">
        <v>1500</v>
      </c>
      <c r="J3" s="43">
        <v>1500</v>
      </c>
      <c r="K3" s="50">
        <f>9600/3</f>
        <v>3200</v>
      </c>
      <c r="L3" s="11">
        <v>2800</v>
      </c>
      <c r="N3" s="30" t="s">
        <v>19</v>
      </c>
      <c r="O3" s="31">
        <v>2019</v>
      </c>
      <c r="P3" s="32" t="s">
        <v>20</v>
      </c>
      <c r="Q3" s="95"/>
      <c r="R3" s="33" t="s">
        <v>21</v>
      </c>
    </row>
    <row r="4" spans="1:19" ht="20" thickBot="1" x14ac:dyDescent="0.3">
      <c r="A4" s="6" t="s">
        <v>2</v>
      </c>
      <c r="B4" s="42">
        <v>1500</v>
      </c>
      <c r="C4" s="42">
        <v>1500</v>
      </c>
      <c r="D4" s="55">
        <v>1500</v>
      </c>
      <c r="E4" s="55">
        <v>1500</v>
      </c>
      <c r="F4" s="54">
        <v>1500</v>
      </c>
      <c r="G4" s="54">
        <v>1500</v>
      </c>
      <c r="H4" s="54">
        <v>1500</v>
      </c>
      <c r="I4" s="54">
        <v>1500</v>
      </c>
      <c r="J4" s="54">
        <v>1500</v>
      </c>
      <c r="K4" s="51">
        <f>9600/3</f>
        <v>3200</v>
      </c>
      <c r="L4" s="12">
        <v>2800</v>
      </c>
      <c r="N4" s="29" t="s">
        <v>15</v>
      </c>
      <c r="O4" s="27">
        <f>+J4+I4+H4+G4+F4+E4+D4</f>
        <v>10500</v>
      </c>
      <c r="P4" s="27"/>
      <c r="Q4" s="27"/>
      <c r="R4" s="27">
        <f>SUM(L2:L4)</f>
        <v>7800</v>
      </c>
    </row>
    <row r="5" spans="1:19" ht="22" thickBot="1" x14ac:dyDescent="0.3">
      <c r="A5" s="18">
        <v>2020</v>
      </c>
      <c r="B5" s="19" t="s">
        <v>3</v>
      </c>
      <c r="C5" s="19" t="s">
        <v>4</v>
      </c>
      <c r="D5" s="19" t="s">
        <v>5</v>
      </c>
      <c r="E5" s="19" t="s">
        <v>6</v>
      </c>
      <c r="F5" s="19" t="s">
        <v>7</v>
      </c>
      <c r="G5" s="19" t="s">
        <v>8</v>
      </c>
      <c r="H5" s="19" t="s">
        <v>9</v>
      </c>
      <c r="I5" s="19" t="s">
        <v>10</v>
      </c>
      <c r="J5" s="19" t="s">
        <v>11</v>
      </c>
      <c r="K5" s="19" t="s">
        <v>12</v>
      </c>
      <c r="L5" s="20" t="s">
        <v>13</v>
      </c>
      <c r="N5" s="27"/>
      <c r="O5" s="27"/>
      <c r="P5" s="27"/>
      <c r="Q5" s="27"/>
    </row>
    <row r="6" spans="1:19" ht="19" x14ac:dyDescent="0.25">
      <c r="A6" s="21" t="s">
        <v>0</v>
      </c>
      <c r="B6" s="22">
        <v>1500</v>
      </c>
      <c r="C6" s="22">
        <v>1500</v>
      </c>
      <c r="D6" s="22">
        <v>1500</v>
      </c>
      <c r="E6" s="22">
        <v>1500</v>
      </c>
      <c r="F6" s="22">
        <v>1500</v>
      </c>
      <c r="G6" s="23">
        <v>1500</v>
      </c>
      <c r="H6" s="23">
        <v>1500</v>
      </c>
      <c r="I6" s="23">
        <v>1500</v>
      </c>
      <c r="J6" s="23">
        <v>1500</v>
      </c>
      <c r="K6" s="23"/>
      <c r="L6" s="24"/>
      <c r="N6" s="27"/>
      <c r="O6" s="27"/>
      <c r="P6" s="27"/>
      <c r="Q6" s="27"/>
    </row>
    <row r="7" spans="1:19" ht="19" x14ac:dyDescent="0.25">
      <c r="A7" s="5" t="s">
        <v>1</v>
      </c>
      <c r="B7" s="13">
        <v>1500</v>
      </c>
      <c r="C7" s="13">
        <v>1500</v>
      </c>
      <c r="D7" s="13">
        <v>1500</v>
      </c>
      <c r="E7" s="13">
        <v>1500</v>
      </c>
      <c r="F7" s="13">
        <v>1500</v>
      </c>
      <c r="G7" s="8">
        <v>1500</v>
      </c>
      <c r="H7" s="8">
        <v>1500</v>
      </c>
      <c r="I7" s="8">
        <v>1500</v>
      </c>
      <c r="J7" s="8">
        <v>1500</v>
      </c>
      <c r="K7" s="10"/>
      <c r="L7" s="11"/>
      <c r="N7" s="27"/>
      <c r="O7" s="27"/>
      <c r="P7" s="27"/>
      <c r="Q7" s="27"/>
    </row>
    <row r="8" spans="1:19" ht="20" thickBot="1" x14ac:dyDescent="0.3">
      <c r="A8" s="7" t="s">
        <v>2</v>
      </c>
      <c r="B8" s="25">
        <v>1500</v>
      </c>
      <c r="C8" s="25">
        <v>1500</v>
      </c>
      <c r="D8" s="25">
        <v>1500</v>
      </c>
      <c r="E8" s="25">
        <v>1500</v>
      </c>
      <c r="F8" s="25">
        <v>1500</v>
      </c>
      <c r="G8" s="26">
        <v>1500</v>
      </c>
      <c r="H8" s="26">
        <v>1500</v>
      </c>
      <c r="I8" s="26">
        <v>1500</v>
      </c>
      <c r="J8" s="26">
        <v>1500</v>
      </c>
      <c r="K8" s="14"/>
      <c r="L8" s="15"/>
      <c r="N8" s="27"/>
      <c r="O8" s="27"/>
      <c r="P8" s="27"/>
      <c r="Q8" s="27"/>
    </row>
    <row r="9" spans="1:19" x14ac:dyDescent="0.2">
      <c r="N9" s="27"/>
      <c r="O9" s="27"/>
      <c r="P9" s="27"/>
      <c r="Q9" s="27"/>
    </row>
    <row r="10" spans="1:19" x14ac:dyDescent="0.2">
      <c r="N10" s="27"/>
      <c r="O10" s="27"/>
      <c r="P10" s="27"/>
      <c r="Q10" s="27"/>
    </row>
    <row r="11" spans="1:19" ht="17" thickBot="1" x14ac:dyDescent="0.25"/>
    <row r="12" spans="1:19" ht="22" thickBot="1" x14ac:dyDescent="0.3">
      <c r="D12" t="s">
        <v>41</v>
      </c>
      <c r="E12" s="60"/>
      <c r="F12" s="61" t="s">
        <v>27</v>
      </c>
      <c r="G12" s="61"/>
      <c r="N12" s="227" t="s">
        <v>17</v>
      </c>
      <c r="O12" s="228"/>
    </row>
    <row r="13" spans="1:19" ht="22" thickBot="1" x14ac:dyDescent="0.3">
      <c r="D13" t="s">
        <v>42</v>
      </c>
      <c r="E13" s="60"/>
      <c r="F13" s="61" t="s">
        <v>28</v>
      </c>
      <c r="G13" s="61"/>
      <c r="J13" t="s">
        <v>31</v>
      </c>
      <c r="K13">
        <v>500</v>
      </c>
      <c r="N13" s="75" t="s">
        <v>54</v>
      </c>
      <c r="O13" s="76">
        <v>16500</v>
      </c>
      <c r="P13" s="63">
        <v>43899</v>
      </c>
      <c r="Q13" s="63"/>
    </row>
    <row r="14" spans="1:19" ht="22" thickBot="1" x14ac:dyDescent="0.3">
      <c r="E14" s="27">
        <v>0</v>
      </c>
      <c r="F14" t="s">
        <v>22</v>
      </c>
      <c r="J14" t="s">
        <v>32</v>
      </c>
      <c r="K14">
        <v>300</v>
      </c>
      <c r="N14" s="71" t="s">
        <v>47</v>
      </c>
      <c r="O14" s="72">
        <v>1215</v>
      </c>
      <c r="P14" s="63">
        <v>43899</v>
      </c>
      <c r="Q14" s="63"/>
      <c r="R14" s="70"/>
      <c r="S14" s="66" t="s">
        <v>55</v>
      </c>
    </row>
    <row r="15" spans="1:19" ht="20" thickBot="1" x14ac:dyDescent="0.3">
      <c r="E15" s="27">
        <f>80+120</f>
        <v>200</v>
      </c>
      <c r="F15" t="s">
        <v>23</v>
      </c>
      <c r="J15" t="s">
        <v>33</v>
      </c>
      <c r="K15">
        <v>200</v>
      </c>
      <c r="N15" s="64" t="s">
        <v>18</v>
      </c>
      <c r="O15" s="65">
        <f>SUM(O13:O14)</f>
        <v>17715</v>
      </c>
      <c r="R15" s="67"/>
      <c r="S15" s="66" t="s">
        <v>56</v>
      </c>
    </row>
    <row r="16" spans="1:19" ht="17" customHeight="1" thickBot="1" x14ac:dyDescent="0.3">
      <c r="E16" s="27"/>
      <c r="J16" s="40" t="s">
        <v>34</v>
      </c>
      <c r="K16" s="41">
        <f>+I2+J2+I3</f>
        <v>4500</v>
      </c>
      <c r="R16" s="68"/>
      <c r="S16" s="66" t="s">
        <v>57</v>
      </c>
    </row>
    <row r="17" spans="4:22" ht="22" thickBot="1" x14ac:dyDescent="0.3">
      <c r="E17" s="27">
        <f>80+120</f>
        <v>200</v>
      </c>
      <c r="F17" t="s">
        <v>24</v>
      </c>
      <c r="N17" s="229" t="s">
        <v>92</v>
      </c>
      <c r="O17" s="230"/>
      <c r="P17" s="97"/>
      <c r="Q17" s="59"/>
    </row>
    <row r="18" spans="4:22" ht="21" x14ac:dyDescent="0.25">
      <c r="E18" s="60"/>
      <c r="F18" s="61" t="s">
        <v>25</v>
      </c>
      <c r="G18" s="61"/>
      <c r="J18" t="s">
        <v>35</v>
      </c>
      <c r="K18">
        <v>1500</v>
      </c>
      <c r="N18" s="81" t="s">
        <v>79</v>
      </c>
      <c r="O18" s="98">
        <f>250*7.9</f>
        <v>1975</v>
      </c>
      <c r="P18" s="97"/>
      <c r="Q18" s="80"/>
      <c r="R18" s="85" t="s">
        <v>69</v>
      </c>
      <c r="S18" s="77" t="s">
        <v>58</v>
      </c>
      <c r="T18" s="78" t="s">
        <v>59</v>
      </c>
    </row>
    <row r="19" spans="4:22" ht="21" x14ac:dyDescent="0.25">
      <c r="E19" s="60"/>
      <c r="F19" s="61" t="s">
        <v>26</v>
      </c>
      <c r="G19" s="61"/>
      <c r="J19" t="s">
        <v>36</v>
      </c>
      <c r="K19">
        <v>3000</v>
      </c>
      <c r="N19" s="82" t="s">
        <v>80</v>
      </c>
      <c r="O19" s="83">
        <f>4900*3</f>
        <v>14700</v>
      </c>
      <c r="P19" s="96"/>
      <c r="Q19" s="80"/>
      <c r="R19" t="s">
        <v>60</v>
      </c>
      <c r="S19" s="52">
        <f>1500+1500+1500</f>
        <v>4500</v>
      </c>
      <c r="T19" s="52">
        <v>4500</v>
      </c>
      <c r="U19">
        <f>+S19-T19</f>
        <v>0</v>
      </c>
    </row>
    <row r="20" spans="4:22" ht="22" thickBot="1" x14ac:dyDescent="0.3">
      <c r="E20" s="60"/>
      <c r="F20" s="61" t="s">
        <v>30</v>
      </c>
      <c r="G20" s="61"/>
      <c r="J20" s="44" t="s">
        <v>37</v>
      </c>
      <c r="K20" s="44">
        <f>+K18+K19</f>
        <v>4500</v>
      </c>
      <c r="N20" s="82" t="s">
        <v>94</v>
      </c>
      <c r="O20" s="83">
        <f>135*3</f>
        <v>405</v>
      </c>
      <c r="P20" s="96"/>
      <c r="Q20" s="69"/>
      <c r="R20" t="s">
        <v>61</v>
      </c>
      <c r="S20">
        <v>4500</v>
      </c>
      <c r="T20">
        <v>1500</v>
      </c>
      <c r="U20">
        <f t="shared" ref="U20:U27" si="0">+S20-T20</f>
        <v>3000</v>
      </c>
    </row>
    <row r="21" spans="4:22" ht="22" thickBot="1" x14ac:dyDescent="0.3">
      <c r="E21" s="37">
        <f>SUM(E12:E20)</f>
        <v>400</v>
      </c>
      <c r="F21" s="34" t="s">
        <v>18</v>
      </c>
      <c r="G21" s="35"/>
      <c r="H21" s="36"/>
      <c r="N21" s="73" t="s">
        <v>29</v>
      </c>
      <c r="O21" s="74">
        <v>1098</v>
      </c>
      <c r="P21" s="96"/>
      <c r="Q21" s="69"/>
      <c r="R21" t="s">
        <v>62</v>
      </c>
      <c r="S21">
        <v>4500</v>
      </c>
      <c r="T21">
        <v>0</v>
      </c>
      <c r="U21">
        <f t="shared" si="0"/>
        <v>4500</v>
      </c>
    </row>
    <row r="22" spans="4:22" ht="21" x14ac:dyDescent="0.25">
      <c r="J22" t="s">
        <v>38</v>
      </c>
      <c r="K22">
        <v>1700</v>
      </c>
      <c r="N22" s="73" t="s">
        <v>95</v>
      </c>
      <c r="O22" s="74">
        <v>1150</v>
      </c>
      <c r="P22" s="96"/>
      <c r="Q22" s="69"/>
      <c r="R22" t="s">
        <v>63</v>
      </c>
      <c r="S22">
        <v>4500</v>
      </c>
      <c r="T22">
        <v>0</v>
      </c>
      <c r="U22">
        <f t="shared" si="0"/>
        <v>4500</v>
      </c>
    </row>
    <row r="23" spans="4:22" ht="21" x14ac:dyDescent="0.25">
      <c r="D23" s="57" t="s">
        <v>45</v>
      </c>
      <c r="E23" s="57"/>
      <c r="F23" s="57"/>
      <c r="J23" s="231" t="s">
        <v>37</v>
      </c>
      <c r="K23" s="231"/>
      <c r="N23" s="73" t="s">
        <v>77</v>
      </c>
      <c r="O23" s="74">
        <v>519</v>
      </c>
      <c r="P23" s="96"/>
      <c r="Q23" s="69"/>
      <c r="R23" s="88" t="s">
        <v>64</v>
      </c>
      <c r="S23" s="88">
        <v>4500</v>
      </c>
      <c r="T23" s="88">
        <v>0</v>
      </c>
      <c r="U23" s="88">
        <f t="shared" si="0"/>
        <v>4500</v>
      </c>
    </row>
    <row r="24" spans="4:22" ht="21" x14ac:dyDescent="0.25">
      <c r="D24" s="57" t="s">
        <v>46</v>
      </c>
      <c r="E24" s="57">
        <v>405</v>
      </c>
      <c r="F24" s="57" t="s">
        <v>50</v>
      </c>
      <c r="N24" s="73" t="s">
        <v>90</v>
      </c>
      <c r="O24" s="74">
        <v>773</v>
      </c>
      <c r="P24" s="96"/>
      <c r="Q24" s="69"/>
      <c r="R24" s="88" t="s">
        <v>65</v>
      </c>
      <c r="S24" s="88">
        <v>4500</v>
      </c>
      <c r="T24" s="88"/>
      <c r="U24" s="88">
        <f t="shared" si="0"/>
        <v>4500</v>
      </c>
      <c r="V24" s="88"/>
    </row>
    <row r="25" spans="4:22" ht="22" thickBot="1" x14ac:dyDescent="0.3">
      <c r="J25" s="52" t="s">
        <v>39</v>
      </c>
      <c r="K25" s="53">
        <f>+K2+K3+K4</f>
        <v>9600</v>
      </c>
      <c r="N25" s="73" t="s">
        <v>78</v>
      </c>
      <c r="O25" s="74">
        <v>1076.08</v>
      </c>
      <c r="P25" s="96"/>
      <c r="Q25" s="69"/>
      <c r="R25" s="79" t="s">
        <v>66</v>
      </c>
      <c r="S25" s="79">
        <v>4500</v>
      </c>
      <c r="T25" s="79"/>
      <c r="U25" s="79">
        <f t="shared" si="0"/>
        <v>4500</v>
      </c>
      <c r="V25" s="79">
        <f>SUM(U20:U25)</f>
        <v>25500</v>
      </c>
    </row>
    <row r="26" spans="4:22" ht="21" x14ac:dyDescent="0.25">
      <c r="D26" t="s">
        <v>51</v>
      </c>
      <c r="E26" s="27">
        <v>1110</v>
      </c>
      <c r="F26" s="27">
        <f>+E26+E28+E29+E31</f>
        <v>1510</v>
      </c>
      <c r="J26" s="232" t="s">
        <v>40</v>
      </c>
      <c r="K26" s="232"/>
      <c r="N26" s="73" t="s">
        <v>91</v>
      </c>
      <c r="O26" s="74">
        <v>3700</v>
      </c>
      <c r="P26" s="96"/>
      <c r="Q26" s="69"/>
      <c r="R26" t="s">
        <v>67</v>
      </c>
      <c r="S26">
        <v>4500</v>
      </c>
      <c r="U26">
        <f t="shared" si="0"/>
        <v>4500</v>
      </c>
    </row>
    <row r="27" spans="4:22" ht="21" x14ac:dyDescent="0.25">
      <c r="D27" s="56" t="s">
        <v>52</v>
      </c>
      <c r="E27" s="62">
        <v>970.2</v>
      </c>
      <c r="N27" s="73" t="s">
        <v>81</v>
      </c>
      <c r="O27" s="74">
        <v>125</v>
      </c>
      <c r="P27" s="96"/>
      <c r="Q27" s="69"/>
      <c r="R27" t="s">
        <v>68</v>
      </c>
      <c r="S27">
        <v>4500</v>
      </c>
      <c r="U27">
        <f t="shared" si="0"/>
        <v>4500</v>
      </c>
    </row>
    <row r="28" spans="4:22" ht="21" x14ac:dyDescent="0.25">
      <c r="D28" t="s">
        <v>16</v>
      </c>
      <c r="E28">
        <v>200</v>
      </c>
      <c r="J28" s="58"/>
      <c r="K28" s="58">
        <v>7500</v>
      </c>
      <c r="N28" s="73" t="s">
        <v>82</v>
      </c>
      <c r="O28" s="74">
        <v>125</v>
      </c>
      <c r="P28" s="99"/>
      <c r="Q28" s="69"/>
    </row>
    <row r="29" spans="4:22" ht="21" x14ac:dyDescent="0.25">
      <c r="D29" t="s">
        <v>53</v>
      </c>
      <c r="E29">
        <v>100</v>
      </c>
      <c r="J29" s="58" t="s">
        <v>43</v>
      </c>
      <c r="K29" s="58"/>
      <c r="N29" s="73" t="s">
        <v>83</v>
      </c>
      <c r="O29" s="74">
        <v>45</v>
      </c>
      <c r="P29" s="96"/>
      <c r="Q29" s="69"/>
      <c r="R29" s="226" t="s">
        <v>76</v>
      </c>
      <c r="S29" s="226"/>
    </row>
    <row r="30" spans="4:22" ht="21" x14ac:dyDescent="0.25">
      <c r="E30" s="27">
        <f>+E26+E27+E28+E29</f>
        <v>2380.1999999999998</v>
      </c>
      <c r="N30" s="73" t="s">
        <v>84</v>
      </c>
      <c r="O30" s="74">
        <f>345+195</f>
        <v>540</v>
      </c>
      <c r="P30" s="96"/>
      <c r="Q30" s="69"/>
      <c r="R30" s="89" t="s">
        <v>75</v>
      </c>
      <c r="S30" s="10">
        <v>300</v>
      </c>
    </row>
    <row r="31" spans="4:22" ht="21" x14ac:dyDescent="0.25">
      <c r="E31">
        <v>100</v>
      </c>
      <c r="J31" s="56"/>
      <c r="K31" s="56">
        <v>3000</v>
      </c>
      <c r="N31" s="73" t="s">
        <v>89</v>
      </c>
      <c r="O31" s="74">
        <v>500</v>
      </c>
      <c r="P31" s="96"/>
      <c r="Q31" s="69"/>
      <c r="R31" s="89" t="s">
        <v>70</v>
      </c>
      <c r="S31" s="10">
        <v>160</v>
      </c>
    </row>
    <row r="32" spans="4:22" ht="21" x14ac:dyDescent="0.25">
      <c r="J32" s="56" t="s">
        <v>44</v>
      </c>
      <c r="K32" s="56"/>
      <c r="N32" s="73" t="s">
        <v>85</v>
      </c>
      <c r="O32" s="74">
        <v>1580</v>
      </c>
      <c r="P32" s="96"/>
      <c r="Q32" s="69"/>
      <c r="R32" s="89" t="s">
        <v>71</v>
      </c>
      <c r="S32" s="10">
        <v>20</v>
      </c>
    </row>
    <row r="33" spans="10:22" ht="21" customHeight="1" x14ac:dyDescent="0.25">
      <c r="N33" s="73" t="s">
        <v>86</v>
      </c>
      <c r="O33" s="74">
        <v>426</v>
      </c>
      <c r="P33" s="45"/>
      <c r="Q33" s="69"/>
      <c r="R33" s="89" t="s">
        <v>72</v>
      </c>
      <c r="S33" s="10">
        <v>15</v>
      </c>
    </row>
    <row r="34" spans="10:22" ht="22" thickBot="1" x14ac:dyDescent="0.3">
      <c r="J34" s="57" t="s">
        <v>48</v>
      </c>
      <c r="K34" s="57">
        <v>1230</v>
      </c>
      <c r="N34" s="73" t="s">
        <v>87</v>
      </c>
      <c r="O34" s="74">
        <v>1500</v>
      </c>
      <c r="P34" s="45"/>
      <c r="Q34" s="45"/>
      <c r="R34" s="90" t="s">
        <v>74</v>
      </c>
      <c r="S34" s="91">
        <v>5</v>
      </c>
      <c r="V34">
        <f>900*3</f>
        <v>2700</v>
      </c>
    </row>
    <row r="35" spans="10:22" ht="22" thickBot="1" x14ac:dyDescent="0.3">
      <c r="J35" s="225" t="s">
        <v>49</v>
      </c>
      <c r="K35" s="225"/>
      <c r="N35" s="73" t="s">
        <v>93</v>
      </c>
      <c r="O35" s="74">
        <v>200</v>
      </c>
      <c r="P35" s="45"/>
      <c r="Q35" s="45"/>
      <c r="R35" s="92" t="s">
        <v>73</v>
      </c>
      <c r="S35" s="93">
        <f>+S30-S31-S32-S33-S34</f>
        <v>100</v>
      </c>
    </row>
    <row r="36" spans="10:22" ht="21" x14ac:dyDescent="0.25">
      <c r="N36" s="100" t="s">
        <v>88</v>
      </c>
      <c r="O36" s="101">
        <v>395</v>
      </c>
      <c r="P36" s="45"/>
      <c r="Q36" s="45"/>
    </row>
    <row r="37" spans="10:22" ht="21" x14ac:dyDescent="0.25">
      <c r="N37" s="100" t="s">
        <v>96</v>
      </c>
      <c r="O37" s="101">
        <f>200*4</f>
        <v>800</v>
      </c>
      <c r="P37" s="45"/>
      <c r="Q37" s="45"/>
    </row>
    <row r="38" spans="10:22" ht="21" x14ac:dyDescent="0.25">
      <c r="N38" s="100"/>
      <c r="O38" s="101">
        <v>0</v>
      </c>
      <c r="P38" s="45"/>
      <c r="Q38" s="45"/>
    </row>
    <row r="39" spans="10:22" ht="21" x14ac:dyDescent="0.25">
      <c r="N39" s="100"/>
      <c r="O39" s="101">
        <v>0</v>
      </c>
      <c r="P39" s="45"/>
      <c r="Q39" s="45"/>
    </row>
    <row r="40" spans="10:22" ht="21" x14ac:dyDescent="0.25">
      <c r="N40" s="100"/>
      <c r="O40" s="101">
        <v>0</v>
      </c>
      <c r="Q40" s="45"/>
    </row>
    <row r="41" spans="10:22" ht="22" thickBot="1" x14ac:dyDescent="0.3">
      <c r="N41" s="94"/>
      <c r="O41" s="84">
        <v>0</v>
      </c>
    </row>
    <row r="42" spans="10:22" ht="22" thickBot="1" x14ac:dyDescent="0.3">
      <c r="N42" s="86" t="s">
        <v>18</v>
      </c>
      <c r="O42" s="87">
        <f>SUM(O18:O41)</f>
        <v>31632.080000000002</v>
      </c>
    </row>
    <row r="43" spans="10:22" x14ac:dyDescent="0.2">
      <c r="N43" s="45"/>
      <c r="O43" s="45"/>
    </row>
    <row r="44" spans="10:22" x14ac:dyDescent="0.2">
      <c r="N44" s="45"/>
      <c r="O44" s="48"/>
    </row>
    <row r="45" spans="10:22" x14ac:dyDescent="0.2">
      <c r="N45" s="45"/>
      <c r="O45" s="45"/>
    </row>
    <row r="46" spans="10:22" x14ac:dyDescent="0.2">
      <c r="N46" s="46"/>
      <c r="O46" s="45"/>
    </row>
    <row r="47" spans="10:22" x14ac:dyDescent="0.2">
      <c r="N47" s="46"/>
      <c r="O47" s="46"/>
    </row>
    <row r="48" spans="10:22" ht="26" x14ac:dyDescent="0.3">
      <c r="N48" s="47"/>
      <c r="O48" s="48"/>
    </row>
    <row r="49" spans="14:15" x14ac:dyDescent="0.2">
      <c r="N49" s="45"/>
      <c r="O49" s="45"/>
    </row>
  </sheetData>
  <mergeCells count="6">
    <mergeCell ref="J35:K35"/>
    <mergeCell ref="R29:S29"/>
    <mergeCell ref="N12:O12"/>
    <mergeCell ref="N17:O17"/>
    <mergeCell ref="J23:K23"/>
    <mergeCell ref="J26:K2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tabSelected="1" topLeftCell="S1" zoomScale="78" zoomScaleNormal="78" zoomScalePageLayoutView="78" workbookViewId="0">
      <selection activeCell="AE29" sqref="AE29"/>
    </sheetView>
  </sheetViews>
  <sheetFormatPr baseColWidth="10" defaultRowHeight="16" x14ac:dyDescent="0.2"/>
  <cols>
    <col min="1" max="1" width="37.1640625" customWidth="1"/>
    <col min="2" max="2" width="17.33203125" customWidth="1"/>
    <col min="3" max="3" width="11.1640625" bestFit="1" customWidth="1"/>
    <col min="4" max="4" width="15" bestFit="1" customWidth="1"/>
    <col min="6" max="6" width="48.33203125" customWidth="1"/>
    <col min="7" max="7" width="16.1640625" customWidth="1"/>
    <col min="8" max="8" width="10.6640625" customWidth="1"/>
    <col min="9" max="9" width="14.6640625" customWidth="1"/>
    <col min="10" max="10" width="12.1640625" customWidth="1"/>
    <col min="11" max="11" width="16" bestFit="1" customWidth="1"/>
    <col min="12" max="12" width="47.83203125" bestFit="1" customWidth="1"/>
    <col min="13" max="13" width="16" bestFit="1" customWidth="1"/>
    <col min="17" max="17" width="16.1640625" bestFit="1" customWidth="1"/>
    <col min="18" max="18" width="47.33203125" bestFit="1" customWidth="1"/>
    <col min="19" max="19" width="16.1640625" bestFit="1" customWidth="1"/>
    <col min="23" max="23" width="16.1640625" bestFit="1" customWidth="1"/>
    <col min="24" max="24" width="47.33203125" bestFit="1" customWidth="1"/>
    <col min="25" max="25" width="16.1640625" bestFit="1" customWidth="1"/>
    <col min="30" max="30" width="52.5" customWidth="1"/>
    <col min="31" max="31" width="16.1640625" bestFit="1" customWidth="1"/>
  </cols>
  <sheetData>
    <row r="1" spans="1:31" ht="23" customHeight="1" x14ac:dyDescent="0.2">
      <c r="A1" s="252" t="s">
        <v>92</v>
      </c>
      <c r="B1" s="253"/>
      <c r="C1" s="243" t="s">
        <v>50</v>
      </c>
      <c r="D1" s="244"/>
      <c r="E1" s="245"/>
      <c r="F1" s="233" t="s">
        <v>123</v>
      </c>
      <c r="G1" s="234"/>
      <c r="H1" s="237" t="s">
        <v>50</v>
      </c>
      <c r="I1" s="238"/>
      <c r="J1" s="238"/>
      <c r="K1" s="239"/>
      <c r="L1" s="233" t="s">
        <v>123</v>
      </c>
      <c r="M1" s="234"/>
      <c r="N1" s="237" t="s">
        <v>50</v>
      </c>
      <c r="O1" s="238"/>
      <c r="P1" s="238"/>
      <c r="Q1" s="239"/>
      <c r="R1" s="233" t="s">
        <v>212</v>
      </c>
      <c r="S1" s="234"/>
      <c r="T1" s="237" t="s">
        <v>50</v>
      </c>
      <c r="U1" s="238"/>
      <c r="V1" s="238"/>
      <c r="W1" s="239"/>
      <c r="X1" s="233" t="s">
        <v>213</v>
      </c>
      <c r="Y1" s="234"/>
      <c r="Z1" s="237" t="s">
        <v>50</v>
      </c>
      <c r="AA1" s="238"/>
      <c r="AB1" s="238"/>
      <c r="AC1" s="239"/>
      <c r="AD1" s="233" t="s">
        <v>222</v>
      </c>
      <c r="AE1" s="234"/>
    </row>
    <row r="2" spans="1:31" ht="23" customHeight="1" thickBot="1" x14ac:dyDescent="0.25">
      <c r="A2" s="254"/>
      <c r="B2" s="255"/>
      <c r="C2" s="246" t="s">
        <v>130</v>
      </c>
      <c r="D2" s="247"/>
      <c r="E2" s="248"/>
      <c r="F2" s="235"/>
      <c r="G2" s="236"/>
      <c r="H2" s="240" t="s">
        <v>129</v>
      </c>
      <c r="I2" s="241"/>
      <c r="J2" s="241"/>
      <c r="K2" s="242"/>
      <c r="L2" s="235"/>
      <c r="M2" s="236"/>
      <c r="N2" s="240" t="s">
        <v>129</v>
      </c>
      <c r="O2" s="241"/>
      <c r="P2" s="241"/>
      <c r="Q2" s="242"/>
      <c r="R2" s="235"/>
      <c r="S2" s="236"/>
      <c r="T2" s="240" t="s">
        <v>129</v>
      </c>
      <c r="U2" s="241"/>
      <c r="V2" s="241"/>
      <c r="W2" s="242"/>
      <c r="X2" s="235"/>
      <c r="Y2" s="236"/>
      <c r="Z2" s="240" t="s">
        <v>129</v>
      </c>
      <c r="AA2" s="241"/>
      <c r="AB2" s="241"/>
      <c r="AC2" s="242"/>
      <c r="AD2" s="235"/>
      <c r="AE2" s="236"/>
    </row>
    <row r="3" spans="1:31" ht="23" customHeight="1" thickBot="1" x14ac:dyDescent="0.25">
      <c r="A3" s="256"/>
      <c r="B3" s="257"/>
      <c r="C3" s="249"/>
      <c r="D3" s="250"/>
      <c r="E3" s="251"/>
      <c r="F3" s="235"/>
      <c r="G3" s="236"/>
      <c r="H3" s="160" t="s">
        <v>133</v>
      </c>
      <c r="I3" s="161" t="s">
        <v>132</v>
      </c>
      <c r="J3" s="161" t="s">
        <v>138</v>
      </c>
      <c r="K3" s="162" t="s">
        <v>73</v>
      </c>
      <c r="L3" s="235"/>
      <c r="M3" s="236"/>
      <c r="N3" s="160" t="s">
        <v>133</v>
      </c>
      <c r="O3" s="161" t="s">
        <v>132</v>
      </c>
      <c r="P3" s="161" t="s">
        <v>138</v>
      </c>
      <c r="Q3" s="162" t="s">
        <v>73</v>
      </c>
      <c r="R3" s="235"/>
      <c r="S3" s="236"/>
      <c r="T3" s="160" t="s">
        <v>133</v>
      </c>
      <c r="U3" s="161" t="s">
        <v>132</v>
      </c>
      <c r="V3" s="161" t="s">
        <v>138</v>
      </c>
      <c r="W3" s="162" t="s">
        <v>73</v>
      </c>
      <c r="X3" s="235"/>
      <c r="Y3" s="236"/>
      <c r="Z3" s="160" t="s">
        <v>133</v>
      </c>
      <c r="AA3" s="161" t="s">
        <v>132</v>
      </c>
      <c r="AB3" s="161" t="s">
        <v>138</v>
      </c>
      <c r="AC3" s="162" t="s">
        <v>73</v>
      </c>
      <c r="AD3" s="235"/>
      <c r="AE3" s="236"/>
    </row>
    <row r="4" spans="1:31" ht="20" thickBot="1" x14ac:dyDescent="0.3">
      <c r="A4" s="102" t="s">
        <v>79</v>
      </c>
      <c r="B4" s="106">
        <f>250*7.9</f>
        <v>1975</v>
      </c>
      <c r="C4" s="147" t="s">
        <v>131</v>
      </c>
      <c r="D4" s="148" t="s">
        <v>132</v>
      </c>
      <c r="E4" s="149" t="s">
        <v>133</v>
      </c>
      <c r="F4" s="102" t="s">
        <v>79</v>
      </c>
      <c r="G4" s="130">
        <f>250*7.9</f>
        <v>1975</v>
      </c>
      <c r="H4" s="177"/>
      <c r="I4" s="135"/>
      <c r="J4" s="184">
        <v>0</v>
      </c>
      <c r="K4" s="9">
        <f>+G4-J4</f>
        <v>1975</v>
      </c>
      <c r="L4" s="102" t="s">
        <v>79</v>
      </c>
      <c r="M4" s="130">
        <f>250*7.9</f>
        <v>1975</v>
      </c>
      <c r="N4" s="177"/>
      <c r="O4" s="135"/>
      <c r="P4" s="184">
        <v>0</v>
      </c>
      <c r="Q4" s="9">
        <f>+M4-P4</f>
        <v>1975</v>
      </c>
      <c r="R4" s="102" t="s">
        <v>79</v>
      </c>
      <c r="S4" s="130">
        <f>250*7.9</f>
        <v>1975</v>
      </c>
      <c r="T4" s="177"/>
      <c r="U4" s="135"/>
      <c r="V4" s="184">
        <v>0</v>
      </c>
      <c r="W4" s="9">
        <f>+S4-V4</f>
        <v>1975</v>
      </c>
      <c r="X4" s="102" t="s">
        <v>79</v>
      </c>
      <c r="Y4" s="130">
        <f>250*7.9</f>
        <v>1975</v>
      </c>
      <c r="Z4" s="177"/>
      <c r="AA4" s="135"/>
      <c r="AB4" s="184">
        <v>0</v>
      </c>
      <c r="AC4" s="220">
        <f>+Y4-AB4</f>
        <v>1975</v>
      </c>
      <c r="AD4" s="102" t="s">
        <v>79</v>
      </c>
      <c r="AE4" s="130">
        <f>250*7.9</f>
        <v>1975</v>
      </c>
    </row>
    <row r="5" spans="1:31" ht="21" x14ac:dyDescent="0.25">
      <c r="A5" s="128" t="s">
        <v>97</v>
      </c>
      <c r="B5" s="129">
        <f>14700-9800</f>
        <v>4900</v>
      </c>
      <c r="C5" s="145">
        <f>4900+4900</f>
        <v>9800</v>
      </c>
      <c r="D5" s="146" t="s">
        <v>124</v>
      </c>
      <c r="E5" s="150">
        <v>44680</v>
      </c>
      <c r="F5" s="126" t="s">
        <v>127</v>
      </c>
      <c r="G5" s="131">
        <f>4900*2</f>
        <v>9800</v>
      </c>
      <c r="H5" s="139"/>
      <c r="I5" s="125"/>
      <c r="J5" s="185">
        <v>0</v>
      </c>
      <c r="K5" s="9">
        <f t="shared" ref="K5:K28" si="0">+G5-J5</f>
        <v>9800</v>
      </c>
      <c r="L5" s="126" t="s">
        <v>149</v>
      </c>
      <c r="M5" s="131">
        <f>4900*3</f>
        <v>14700</v>
      </c>
      <c r="N5" s="139"/>
      <c r="O5" s="125"/>
      <c r="P5" s="185">
        <v>0</v>
      </c>
      <c r="Q5" s="9">
        <f t="shared" ref="Q5:Q28" si="1">+M5-P5</f>
        <v>14700</v>
      </c>
      <c r="R5" s="126" t="s">
        <v>149</v>
      </c>
      <c r="S5" s="131">
        <f>4900*3</f>
        <v>14700</v>
      </c>
      <c r="T5" s="139"/>
      <c r="U5" s="125"/>
      <c r="V5" s="185">
        <v>0</v>
      </c>
      <c r="W5" s="9">
        <f t="shared" ref="W5:W28" si="2">+S5-V5</f>
        <v>14700</v>
      </c>
      <c r="X5" s="126" t="s">
        <v>217</v>
      </c>
      <c r="Y5" s="131">
        <f>4900*2</f>
        <v>9800</v>
      </c>
      <c r="Z5" s="139"/>
      <c r="AA5" s="125"/>
      <c r="AB5" s="185">
        <v>0</v>
      </c>
      <c r="AC5" s="220">
        <f t="shared" ref="AC5:AC28" si="3">+Y5-AB5</f>
        <v>9800</v>
      </c>
      <c r="AD5" s="126" t="s">
        <v>235</v>
      </c>
      <c r="AE5" s="131">
        <f>4900*3</f>
        <v>14700</v>
      </c>
    </row>
    <row r="6" spans="1:31" ht="19" x14ac:dyDescent="0.25">
      <c r="A6" s="128" t="s">
        <v>98</v>
      </c>
      <c r="B6" s="129">
        <v>0</v>
      </c>
      <c r="C6" s="137">
        <v>405</v>
      </c>
      <c r="D6" s="112" t="s">
        <v>128</v>
      </c>
      <c r="E6" s="151">
        <v>44680</v>
      </c>
      <c r="F6" s="126" t="s">
        <v>125</v>
      </c>
      <c r="G6" s="131">
        <v>135</v>
      </c>
      <c r="H6" s="139"/>
      <c r="I6" s="125"/>
      <c r="J6" s="185">
        <v>0</v>
      </c>
      <c r="K6" s="9">
        <f t="shared" si="0"/>
        <v>135</v>
      </c>
      <c r="L6" s="126" t="s">
        <v>148</v>
      </c>
      <c r="M6" s="131">
        <f>135*2</f>
        <v>270</v>
      </c>
      <c r="N6" s="139"/>
      <c r="O6" s="125"/>
      <c r="P6" s="185">
        <v>0</v>
      </c>
      <c r="Q6" s="9">
        <f t="shared" si="1"/>
        <v>270</v>
      </c>
      <c r="R6" s="126" t="s">
        <v>148</v>
      </c>
      <c r="S6" s="131">
        <f>135*2</f>
        <v>270</v>
      </c>
      <c r="T6" s="139"/>
      <c r="U6" s="125"/>
      <c r="V6" s="185">
        <v>0</v>
      </c>
      <c r="W6" s="9">
        <f t="shared" si="2"/>
        <v>270</v>
      </c>
      <c r="X6" s="126" t="s">
        <v>218</v>
      </c>
      <c r="Y6" s="131">
        <v>135</v>
      </c>
      <c r="Z6" s="139"/>
      <c r="AA6" s="125"/>
      <c r="AB6" s="185">
        <v>0</v>
      </c>
      <c r="AC6" s="220">
        <f t="shared" si="3"/>
        <v>135</v>
      </c>
      <c r="AD6" s="126" t="s">
        <v>223</v>
      </c>
      <c r="AE6" s="131">
        <v>135</v>
      </c>
    </row>
    <row r="7" spans="1:31" ht="19" x14ac:dyDescent="0.25">
      <c r="A7" s="110" t="s">
        <v>29</v>
      </c>
      <c r="B7" s="111">
        <v>0</v>
      </c>
      <c r="C7" s="137">
        <v>1098</v>
      </c>
      <c r="D7" s="112" t="s">
        <v>116</v>
      </c>
      <c r="E7" s="151">
        <v>44658</v>
      </c>
      <c r="F7" s="123" t="s">
        <v>29</v>
      </c>
      <c r="G7" s="132">
        <v>1100</v>
      </c>
      <c r="H7" s="139"/>
      <c r="I7" s="125"/>
      <c r="J7" s="185">
        <v>0</v>
      </c>
      <c r="K7" s="9">
        <f t="shared" si="0"/>
        <v>1100</v>
      </c>
      <c r="L7" s="123" t="s">
        <v>29</v>
      </c>
      <c r="M7" s="132">
        <v>2101</v>
      </c>
      <c r="N7" s="139"/>
      <c r="O7" s="125"/>
      <c r="P7" s="185">
        <v>0</v>
      </c>
      <c r="Q7" s="9">
        <f t="shared" si="1"/>
        <v>2101</v>
      </c>
      <c r="R7" s="123" t="s">
        <v>29</v>
      </c>
      <c r="S7" s="132">
        <v>2101</v>
      </c>
      <c r="T7" s="139"/>
      <c r="U7" s="125"/>
      <c r="V7" s="185">
        <v>0</v>
      </c>
      <c r="W7" s="9">
        <f t="shared" si="2"/>
        <v>2101</v>
      </c>
      <c r="X7" s="123" t="s">
        <v>29</v>
      </c>
      <c r="Y7" s="132">
        <v>1865</v>
      </c>
      <c r="Z7" s="139"/>
      <c r="AA7" s="125"/>
      <c r="AB7" s="185">
        <v>0</v>
      </c>
      <c r="AC7" s="220">
        <f t="shared" si="3"/>
        <v>1865</v>
      </c>
      <c r="AD7" s="123" t="s">
        <v>29</v>
      </c>
      <c r="AE7" s="132">
        <v>1338</v>
      </c>
    </row>
    <row r="8" spans="1:31" ht="19" x14ac:dyDescent="0.25">
      <c r="A8" s="110" t="s">
        <v>115</v>
      </c>
      <c r="B8" s="111">
        <v>0</v>
      </c>
      <c r="C8" s="137">
        <v>1150</v>
      </c>
      <c r="D8" s="112" t="s">
        <v>104</v>
      </c>
      <c r="E8" s="151">
        <v>44659</v>
      </c>
      <c r="F8" s="165" t="s">
        <v>136</v>
      </c>
      <c r="G8" s="166">
        <v>1150</v>
      </c>
      <c r="H8" s="178">
        <v>44688</v>
      </c>
      <c r="I8" s="112" t="s">
        <v>128</v>
      </c>
      <c r="J8" s="186">
        <v>1150</v>
      </c>
      <c r="K8" s="187">
        <f t="shared" si="0"/>
        <v>0</v>
      </c>
      <c r="L8" s="123" t="s">
        <v>200</v>
      </c>
      <c r="M8" s="132">
        <v>1150</v>
      </c>
      <c r="N8" s="178">
        <v>44688</v>
      </c>
      <c r="O8" s="112" t="s">
        <v>128</v>
      </c>
      <c r="P8" s="186">
        <v>1150</v>
      </c>
      <c r="Q8" s="187">
        <f t="shared" si="1"/>
        <v>0</v>
      </c>
      <c r="R8" s="123" t="s">
        <v>200</v>
      </c>
      <c r="S8" s="132">
        <v>1150</v>
      </c>
      <c r="T8" s="178">
        <v>44688</v>
      </c>
      <c r="U8" s="112" t="s">
        <v>128</v>
      </c>
      <c r="V8" s="186">
        <v>1150</v>
      </c>
      <c r="W8" s="187">
        <f t="shared" si="2"/>
        <v>0</v>
      </c>
      <c r="X8" s="123" t="s">
        <v>200</v>
      </c>
      <c r="Y8" s="132">
        <f>1150*2</f>
        <v>2300</v>
      </c>
      <c r="Z8" s="178">
        <v>44688</v>
      </c>
      <c r="AA8" s="112" t="s">
        <v>128</v>
      </c>
      <c r="AB8" s="186">
        <v>1150</v>
      </c>
      <c r="AC8" s="217">
        <f t="shared" si="3"/>
        <v>1150</v>
      </c>
      <c r="AD8" s="123" t="s">
        <v>240</v>
      </c>
      <c r="AE8" s="132">
        <v>800</v>
      </c>
    </row>
    <row r="9" spans="1:31" ht="19" x14ac:dyDescent="0.25">
      <c r="A9" s="117" t="s">
        <v>99</v>
      </c>
      <c r="B9" s="118">
        <v>0</v>
      </c>
      <c r="C9" s="138">
        <v>519</v>
      </c>
      <c r="D9" s="119" t="s">
        <v>119</v>
      </c>
      <c r="E9" s="152">
        <v>44670</v>
      </c>
      <c r="F9" s="123" t="s">
        <v>99</v>
      </c>
      <c r="G9" s="132">
        <v>519</v>
      </c>
      <c r="H9" s="139"/>
      <c r="I9" s="125"/>
      <c r="J9" s="185">
        <v>0</v>
      </c>
      <c r="K9" s="9">
        <f t="shared" si="0"/>
        <v>519</v>
      </c>
      <c r="L9" s="123" t="s">
        <v>99</v>
      </c>
      <c r="M9" s="132">
        <v>519</v>
      </c>
      <c r="N9" s="139"/>
      <c r="O9" s="125"/>
      <c r="P9" s="185">
        <v>0</v>
      </c>
      <c r="Q9" s="9">
        <f t="shared" si="1"/>
        <v>519</v>
      </c>
      <c r="R9" s="123" t="s">
        <v>99</v>
      </c>
      <c r="S9" s="132">
        <v>519</v>
      </c>
      <c r="T9" s="139"/>
      <c r="U9" s="125"/>
      <c r="V9" s="185">
        <v>0</v>
      </c>
      <c r="W9" s="9">
        <f t="shared" si="2"/>
        <v>519</v>
      </c>
      <c r="X9" s="123" t="s">
        <v>99</v>
      </c>
      <c r="Y9" s="132">
        <v>0</v>
      </c>
      <c r="Z9" s="139"/>
      <c r="AA9" s="125"/>
      <c r="AB9" s="185">
        <v>0</v>
      </c>
      <c r="AC9" s="220">
        <f t="shared" si="3"/>
        <v>0</v>
      </c>
      <c r="AD9" s="123" t="s">
        <v>226</v>
      </c>
      <c r="AE9" s="132"/>
    </row>
    <row r="10" spans="1:31" ht="20" customHeight="1" x14ac:dyDescent="0.25">
      <c r="A10" s="110" t="s">
        <v>100</v>
      </c>
      <c r="B10" s="111">
        <v>0</v>
      </c>
      <c r="C10" s="137">
        <v>783</v>
      </c>
      <c r="D10" s="113" t="s">
        <v>105</v>
      </c>
      <c r="E10" s="151">
        <v>44659</v>
      </c>
      <c r="F10" s="123" t="s">
        <v>100</v>
      </c>
      <c r="G10" s="132">
        <v>783</v>
      </c>
      <c r="H10" s="139"/>
      <c r="I10" s="136"/>
      <c r="J10" s="185">
        <v>0</v>
      </c>
      <c r="K10" s="9">
        <f t="shared" si="0"/>
        <v>783</v>
      </c>
      <c r="L10" s="123" t="s">
        <v>100</v>
      </c>
      <c r="M10" s="132">
        <v>783</v>
      </c>
      <c r="N10" s="139"/>
      <c r="O10" s="136"/>
      <c r="P10" s="185">
        <v>0</v>
      </c>
      <c r="Q10" s="9">
        <f t="shared" si="1"/>
        <v>783</v>
      </c>
      <c r="R10" s="123" t="s">
        <v>100</v>
      </c>
      <c r="S10" s="132">
        <v>783</v>
      </c>
      <c r="T10" s="139"/>
      <c r="U10" s="136"/>
      <c r="V10" s="185">
        <v>0</v>
      </c>
      <c r="W10" s="9">
        <f t="shared" si="2"/>
        <v>783</v>
      </c>
      <c r="X10" s="123" t="s">
        <v>100</v>
      </c>
      <c r="Y10" s="132">
        <v>0</v>
      </c>
      <c r="Z10" s="139"/>
      <c r="AA10" s="136"/>
      <c r="AB10" s="185">
        <v>0</v>
      </c>
      <c r="AC10" s="220">
        <f t="shared" si="3"/>
        <v>0</v>
      </c>
      <c r="AD10" s="123" t="s">
        <v>100</v>
      </c>
      <c r="AE10" s="132"/>
    </row>
    <row r="11" spans="1:31" ht="19" x14ac:dyDescent="0.25">
      <c r="A11" s="110" t="s">
        <v>101</v>
      </c>
      <c r="B11" s="111">
        <v>0</v>
      </c>
      <c r="C11" s="137">
        <v>1076.08</v>
      </c>
      <c r="D11" s="112" t="s">
        <v>106</v>
      </c>
      <c r="E11" s="151">
        <v>44659</v>
      </c>
      <c r="F11" s="123" t="s">
        <v>139</v>
      </c>
      <c r="G11" s="132">
        <v>537.41999999999996</v>
      </c>
      <c r="H11" s="139"/>
      <c r="I11" s="125"/>
      <c r="J11" s="185">
        <v>0</v>
      </c>
      <c r="K11" s="9">
        <f t="shared" si="0"/>
        <v>537.41999999999996</v>
      </c>
      <c r="L11" s="123" t="s">
        <v>139</v>
      </c>
      <c r="M11" s="132">
        <v>537.41999999999996</v>
      </c>
      <c r="N11" s="139"/>
      <c r="O11" s="125"/>
      <c r="P11" s="185">
        <v>0</v>
      </c>
      <c r="Q11" s="9">
        <f t="shared" si="1"/>
        <v>537.41999999999996</v>
      </c>
      <c r="R11" s="123" t="s">
        <v>139</v>
      </c>
      <c r="S11" s="132">
        <v>537.41999999999996</v>
      </c>
      <c r="T11" s="139"/>
      <c r="U11" s="125"/>
      <c r="V11" s="185">
        <v>0</v>
      </c>
      <c r="W11" s="9">
        <f t="shared" si="2"/>
        <v>537.41999999999996</v>
      </c>
      <c r="X11" s="123" t="s">
        <v>139</v>
      </c>
      <c r="Y11" s="132">
        <v>0</v>
      </c>
      <c r="Z11" s="139"/>
      <c r="AA11" s="125"/>
      <c r="AB11" s="185">
        <v>0</v>
      </c>
      <c r="AC11" s="220">
        <f t="shared" si="3"/>
        <v>0</v>
      </c>
      <c r="AD11" s="123" t="s">
        <v>139</v>
      </c>
      <c r="AE11" s="132">
        <v>0</v>
      </c>
    </row>
    <row r="12" spans="1:31" ht="19" x14ac:dyDescent="0.25">
      <c r="A12" s="110" t="s">
        <v>102</v>
      </c>
      <c r="B12" s="111">
        <v>0</v>
      </c>
      <c r="C12" s="137">
        <v>3700</v>
      </c>
      <c r="D12" s="112" t="s">
        <v>118</v>
      </c>
      <c r="E12" s="151">
        <v>44663</v>
      </c>
      <c r="F12" s="123" t="s">
        <v>102</v>
      </c>
      <c r="G12" s="132">
        <v>3700</v>
      </c>
      <c r="H12" s="139"/>
      <c r="I12" s="125"/>
      <c r="J12" s="185">
        <v>0</v>
      </c>
      <c r="K12" s="9">
        <f t="shared" si="0"/>
        <v>3700</v>
      </c>
      <c r="L12" s="123" t="s">
        <v>102</v>
      </c>
      <c r="M12" s="132">
        <v>3700</v>
      </c>
      <c r="N12" s="139"/>
      <c r="O12" s="125"/>
      <c r="P12" s="185">
        <v>0</v>
      </c>
      <c r="Q12" s="9">
        <f t="shared" si="1"/>
        <v>3700</v>
      </c>
      <c r="R12" s="123" t="s">
        <v>102</v>
      </c>
      <c r="S12" s="132">
        <v>3700</v>
      </c>
      <c r="T12" s="139"/>
      <c r="U12" s="125"/>
      <c r="V12" s="185">
        <v>0</v>
      </c>
      <c r="W12" s="9">
        <f t="shared" si="2"/>
        <v>3700</v>
      </c>
      <c r="X12" s="123" t="s">
        <v>102</v>
      </c>
      <c r="Y12" s="132">
        <v>3700</v>
      </c>
      <c r="Z12" s="139"/>
      <c r="AA12" s="125"/>
      <c r="AB12" s="185">
        <v>0</v>
      </c>
      <c r="AC12" s="220">
        <f t="shared" si="3"/>
        <v>3700</v>
      </c>
      <c r="AD12" s="123" t="s">
        <v>102</v>
      </c>
      <c r="AE12" s="132">
        <v>3700</v>
      </c>
    </row>
    <row r="13" spans="1:31" ht="19" x14ac:dyDescent="0.25">
      <c r="A13" s="117" t="s">
        <v>111</v>
      </c>
      <c r="B13" s="118">
        <v>0</v>
      </c>
      <c r="C13" s="138">
        <v>110</v>
      </c>
      <c r="D13" s="119" t="s">
        <v>119</v>
      </c>
      <c r="E13" s="152">
        <v>44670</v>
      </c>
      <c r="F13" s="123" t="s">
        <v>111</v>
      </c>
      <c r="G13" s="132">
        <v>110</v>
      </c>
      <c r="H13" s="139"/>
      <c r="I13" s="125"/>
      <c r="J13" s="185">
        <v>0</v>
      </c>
      <c r="K13" s="9">
        <f t="shared" si="0"/>
        <v>110</v>
      </c>
      <c r="L13" s="123" t="s">
        <v>111</v>
      </c>
      <c r="M13" s="132">
        <v>110</v>
      </c>
      <c r="N13" s="139"/>
      <c r="O13" s="125"/>
      <c r="P13" s="185">
        <v>0</v>
      </c>
      <c r="Q13" s="9">
        <f t="shared" si="1"/>
        <v>110</v>
      </c>
      <c r="R13" s="123" t="s">
        <v>111</v>
      </c>
      <c r="S13" s="132">
        <v>110</v>
      </c>
      <c r="T13" s="139"/>
      <c r="U13" s="125"/>
      <c r="V13" s="185">
        <v>0</v>
      </c>
      <c r="W13" s="9">
        <f t="shared" si="2"/>
        <v>110</v>
      </c>
      <c r="X13" s="123" t="s">
        <v>111</v>
      </c>
      <c r="Y13" s="132">
        <v>110</v>
      </c>
      <c r="Z13" s="139"/>
      <c r="AA13" s="125"/>
      <c r="AB13" s="185">
        <v>0</v>
      </c>
      <c r="AC13" s="220">
        <f t="shared" si="3"/>
        <v>110</v>
      </c>
      <c r="AD13" s="123" t="s">
        <v>224</v>
      </c>
      <c r="AE13" s="132">
        <v>120</v>
      </c>
    </row>
    <row r="14" spans="1:31" ht="19" x14ac:dyDescent="0.25">
      <c r="A14" s="117" t="s">
        <v>110</v>
      </c>
      <c r="B14" s="118">
        <v>0</v>
      </c>
      <c r="C14" s="138">
        <v>110</v>
      </c>
      <c r="D14" s="119" t="s">
        <v>119</v>
      </c>
      <c r="E14" s="152">
        <v>44670</v>
      </c>
      <c r="F14" s="123" t="s">
        <v>110</v>
      </c>
      <c r="G14" s="132">
        <v>110</v>
      </c>
      <c r="H14" s="139"/>
      <c r="I14" s="125"/>
      <c r="J14" s="185">
        <v>0</v>
      </c>
      <c r="K14" s="9">
        <f t="shared" si="0"/>
        <v>110</v>
      </c>
      <c r="L14" s="123" t="s">
        <v>110</v>
      </c>
      <c r="M14" s="132">
        <v>110</v>
      </c>
      <c r="N14" s="139"/>
      <c r="O14" s="125"/>
      <c r="P14" s="185">
        <v>0</v>
      </c>
      <c r="Q14" s="9">
        <f t="shared" si="1"/>
        <v>110</v>
      </c>
      <c r="R14" s="123" t="s">
        <v>110</v>
      </c>
      <c r="S14" s="132">
        <v>110</v>
      </c>
      <c r="T14" s="139"/>
      <c r="U14" s="125"/>
      <c r="V14" s="185">
        <v>0</v>
      </c>
      <c r="W14" s="9">
        <f t="shared" si="2"/>
        <v>110</v>
      </c>
      <c r="X14" s="123" t="s">
        <v>110</v>
      </c>
      <c r="Y14" s="132">
        <v>110</v>
      </c>
      <c r="Z14" s="139"/>
      <c r="AA14" s="125"/>
      <c r="AB14" s="185">
        <v>0</v>
      </c>
      <c r="AC14" s="220">
        <f t="shared" si="3"/>
        <v>110</v>
      </c>
      <c r="AD14" s="123" t="s">
        <v>225</v>
      </c>
      <c r="AE14" s="132">
        <v>120</v>
      </c>
    </row>
    <row r="15" spans="1:31" ht="19" x14ac:dyDescent="0.25">
      <c r="A15" s="110" t="s">
        <v>83</v>
      </c>
      <c r="B15" s="111">
        <v>0</v>
      </c>
      <c r="C15" s="137">
        <v>45</v>
      </c>
      <c r="D15" s="112" t="s">
        <v>117</v>
      </c>
      <c r="E15" s="151">
        <v>44653</v>
      </c>
      <c r="F15" s="158" t="s">
        <v>143</v>
      </c>
      <c r="G15" s="159">
        <f>6*8</f>
        <v>48</v>
      </c>
      <c r="H15" s="139"/>
      <c r="I15" s="125"/>
      <c r="J15" s="185">
        <v>0</v>
      </c>
      <c r="K15" s="9">
        <f t="shared" si="0"/>
        <v>48</v>
      </c>
      <c r="L15" s="123" t="s">
        <v>143</v>
      </c>
      <c r="M15" s="132">
        <f>6*8</f>
        <v>48</v>
      </c>
      <c r="N15" s="139"/>
      <c r="O15" s="125"/>
      <c r="P15" s="185">
        <v>0</v>
      </c>
      <c r="Q15" s="9">
        <f t="shared" si="1"/>
        <v>48</v>
      </c>
      <c r="R15" s="123" t="s">
        <v>143</v>
      </c>
      <c r="S15" s="132">
        <f>6*8</f>
        <v>48</v>
      </c>
      <c r="T15" s="139"/>
      <c r="U15" s="125"/>
      <c r="V15" s="185">
        <v>0</v>
      </c>
      <c r="W15" s="9">
        <f t="shared" si="2"/>
        <v>48</v>
      </c>
      <c r="X15" s="123" t="s">
        <v>143</v>
      </c>
      <c r="Y15" s="132">
        <f>6*8</f>
        <v>48</v>
      </c>
      <c r="Z15" s="139"/>
      <c r="AA15" s="125"/>
      <c r="AB15" s="185">
        <v>0</v>
      </c>
      <c r="AC15" s="220">
        <f t="shared" si="3"/>
        <v>48</v>
      </c>
      <c r="AD15" s="123" t="s">
        <v>83</v>
      </c>
      <c r="AE15" s="132">
        <v>50</v>
      </c>
    </row>
    <row r="16" spans="1:31" ht="19" x14ac:dyDescent="0.25">
      <c r="A16" s="123" t="s">
        <v>84</v>
      </c>
      <c r="B16" s="124">
        <f>345+195</f>
        <v>540</v>
      </c>
      <c r="C16" s="139"/>
      <c r="D16" s="125"/>
      <c r="E16" s="153"/>
      <c r="F16" s="110" t="s">
        <v>83</v>
      </c>
      <c r="G16" s="167">
        <v>50</v>
      </c>
      <c r="H16" s="178">
        <v>44682</v>
      </c>
      <c r="I16" s="112" t="s">
        <v>140</v>
      </c>
      <c r="J16" s="186">
        <v>50</v>
      </c>
      <c r="K16" s="187">
        <f t="shared" si="0"/>
        <v>0</v>
      </c>
      <c r="L16" s="123" t="s">
        <v>83</v>
      </c>
      <c r="M16" s="132">
        <v>50</v>
      </c>
      <c r="N16" s="178">
        <v>44682</v>
      </c>
      <c r="O16" s="112" t="s">
        <v>140</v>
      </c>
      <c r="P16" s="186">
        <v>50</v>
      </c>
      <c r="Q16" s="187">
        <f t="shared" si="1"/>
        <v>0</v>
      </c>
      <c r="R16" s="123" t="s">
        <v>83</v>
      </c>
      <c r="S16" s="132">
        <v>50</v>
      </c>
      <c r="T16" s="178">
        <v>44682</v>
      </c>
      <c r="U16" s="112" t="s">
        <v>140</v>
      </c>
      <c r="V16" s="186">
        <v>50</v>
      </c>
      <c r="W16" s="187">
        <f t="shared" si="2"/>
        <v>0</v>
      </c>
      <c r="X16" s="123" t="s">
        <v>83</v>
      </c>
      <c r="Y16" s="132">
        <v>50</v>
      </c>
      <c r="Z16" s="178">
        <v>44682</v>
      </c>
      <c r="AA16" s="112" t="s">
        <v>140</v>
      </c>
      <c r="AB16" s="186">
        <v>50</v>
      </c>
      <c r="AC16" s="217">
        <f t="shared" si="3"/>
        <v>0</v>
      </c>
      <c r="AD16" s="123" t="s">
        <v>145</v>
      </c>
      <c r="AE16" s="132">
        <v>0</v>
      </c>
    </row>
    <row r="17" spans="1:31" ht="19" x14ac:dyDescent="0.25">
      <c r="A17" s="123" t="s">
        <v>89</v>
      </c>
      <c r="B17" s="124">
        <v>0</v>
      </c>
      <c r="C17" s="139"/>
      <c r="D17" s="125"/>
      <c r="E17" s="153"/>
      <c r="F17" s="123" t="s">
        <v>134</v>
      </c>
      <c r="G17" s="132">
        <f>400+195</f>
        <v>595</v>
      </c>
      <c r="H17" s="139"/>
      <c r="I17" s="125"/>
      <c r="J17" s="185">
        <v>0</v>
      </c>
      <c r="K17" s="9">
        <f t="shared" si="0"/>
        <v>595</v>
      </c>
      <c r="L17" s="123" t="s">
        <v>134</v>
      </c>
      <c r="M17" s="132">
        <f>400+195</f>
        <v>595</v>
      </c>
      <c r="N17" s="139"/>
      <c r="O17" s="125"/>
      <c r="P17" s="185">
        <v>0</v>
      </c>
      <c r="Q17" s="9">
        <f t="shared" si="1"/>
        <v>595</v>
      </c>
      <c r="R17" s="123" t="s">
        <v>134</v>
      </c>
      <c r="S17" s="132">
        <f>400+195</f>
        <v>595</v>
      </c>
      <c r="T17" s="139"/>
      <c r="U17" s="125"/>
      <c r="V17" s="185">
        <v>0</v>
      </c>
      <c r="W17" s="9">
        <f t="shared" si="2"/>
        <v>595</v>
      </c>
      <c r="X17" s="123" t="s">
        <v>134</v>
      </c>
      <c r="Y17" s="132">
        <f>400+195</f>
        <v>595</v>
      </c>
      <c r="Z17" s="139"/>
      <c r="AA17" s="125"/>
      <c r="AB17" s="185">
        <v>0</v>
      </c>
      <c r="AC17" s="220">
        <f t="shared" si="3"/>
        <v>595</v>
      </c>
      <c r="AD17" s="123" t="s">
        <v>237</v>
      </c>
      <c r="AE17" s="132">
        <f>1587.02*2</f>
        <v>3174.04</v>
      </c>
    </row>
    <row r="18" spans="1:31" ht="19" x14ac:dyDescent="0.25">
      <c r="A18" s="120" t="s">
        <v>113</v>
      </c>
      <c r="B18" s="121">
        <v>1580</v>
      </c>
      <c r="C18" s="140"/>
      <c r="D18" s="122"/>
      <c r="E18" s="154"/>
      <c r="F18" s="158" t="s">
        <v>135</v>
      </c>
      <c r="G18" s="159">
        <f>275+185</f>
        <v>460</v>
      </c>
      <c r="H18" s="178">
        <v>44661</v>
      </c>
      <c r="I18" s="112" t="s">
        <v>116</v>
      </c>
      <c r="J18" s="186">
        <v>275</v>
      </c>
      <c r="K18" s="187">
        <f t="shared" si="0"/>
        <v>185</v>
      </c>
      <c r="L18" s="123" t="s">
        <v>135</v>
      </c>
      <c r="M18" s="132">
        <f>275+185</f>
        <v>460</v>
      </c>
      <c r="N18" s="178">
        <v>44661</v>
      </c>
      <c r="O18" s="112" t="s">
        <v>116</v>
      </c>
      <c r="P18" s="186">
        <v>275</v>
      </c>
      <c r="Q18" s="187">
        <f t="shared" si="1"/>
        <v>185</v>
      </c>
      <c r="R18" s="123" t="s">
        <v>135</v>
      </c>
      <c r="S18" s="132">
        <f>275+185</f>
        <v>460</v>
      </c>
      <c r="T18" s="178">
        <v>44661</v>
      </c>
      <c r="U18" s="112" t="s">
        <v>116</v>
      </c>
      <c r="V18" s="186">
        <v>275</v>
      </c>
      <c r="W18" s="187">
        <f t="shared" si="2"/>
        <v>185</v>
      </c>
      <c r="X18" s="123" t="s">
        <v>135</v>
      </c>
      <c r="Y18" s="132">
        <f>150+185</f>
        <v>335</v>
      </c>
      <c r="Z18" s="178">
        <v>44661</v>
      </c>
      <c r="AA18" s="112" t="s">
        <v>116</v>
      </c>
      <c r="AB18" s="186">
        <v>275</v>
      </c>
      <c r="AC18" s="217">
        <f t="shared" si="3"/>
        <v>60</v>
      </c>
      <c r="AD18" s="123" t="s">
        <v>236</v>
      </c>
      <c r="AE18" s="132">
        <f>426*2</f>
        <v>852</v>
      </c>
    </row>
    <row r="19" spans="1:31" ht="19" x14ac:dyDescent="0.25">
      <c r="A19" s="120" t="s">
        <v>112</v>
      </c>
      <c r="B19" s="121">
        <v>426</v>
      </c>
      <c r="C19" s="140"/>
      <c r="D19" s="122"/>
      <c r="E19" s="154"/>
      <c r="F19" s="123" t="s">
        <v>145</v>
      </c>
      <c r="G19" s="132">
        <v>800</v>
      </c>
      <c r="H19" s="139"/>
      <c r="I19" s="125"/>
      <c r="J19" s="185">
        <v>0</v>
      </c>
      <c r="K19" s="9">
        <f t="shared" si="0"/>
        <v>800</v>
      </c>
      <c r="L19" s="123" t="s">
        <v>145</v>
      </c>
      <c r="M19" s="132">
        <v>800</v>
      </c>
      <c r="N19" s="139"/>
      <c r="O19" s="125"/>
      <c r="P19" s="185">
        <v>0</v>
      </c>
      <c r="Q19" s="9">
        <f t="shared" si="1"/>
        <v>800</v>
      </c>
      <c r="R19" s="123" t="s">
        <v>145</v>
      </c>
      <c r="S19" s="132">
        <v>800</v>
      </c>
      <c r="T19" s="139"/>
      <c r="U19" s="125"/>
      <c r="V19" s="185">
        <v>0</v>
      </c>
      <c r="W19" s="9">
        <f t="shared" si="2"/>
        <v>800</v>
      </c>
      <c r="X19" s="123" t="s">
        <v>145</v>
      </c>
      <c r="Y19" s="132">
        <v>800</v>
      </c>
      <c r="Z19" s="139"/>
      <c r="AA19" s="125"/>
      <c r="AB19" s="185">
        <v>0</v>
      </c>
      <c r="AC19" s="220">
        <f t="shared" si="3"/>
        <v>800</v>
      </c>
      <c r="AD19" s="123" t="s">
        <v>114</v>
      </c>
      <c r="AE19" s="132">
        <v>0</v>
      </c>
    </row>
    <row r="20" spans="1:31" ht="19" x14ac:dyDescent="0.25">
      <c r="A20" s="110" t="s">
        <v>114</v>
      </c>
      <c r="B20" s="111">
        <v>0</v>
      </c>
      <c r="C20" s="137">
        <v>1500</v>
      </c>
      <c r="D20" s="112" t="s">
        <v>108</v>
      </c>
      <c r="E20" s="151">
        <v>44657</v>
      </c>
      <c r="F20" s="165" t="s">
        <v>146</v>
      </c>
      <c r="G20" s="166">
        <f>1587.02*2</f>
        <v>3174.04</v>
      </c>
      <c r="H20" s="179">
        <v>44685</v>
      </c>
      <c r="I20" s="169" t="s">
        <v>128</v>
      </c>
      <c r="J20" s="188">
        <v>1587.02</v>
      </c>
      <c r="K20" s="189">
        <f t="shared" si="0"/>
        <v>1587.02</v>
      </c>
      <c r="L20" s="123" t="s">
        <v>205</v>
      </c>
      <c r="M20" s="132">
        <f>1587.02</f>
        <v>1587.02</v>
      </c>
      <c r="N20" s="179">
        <v>44685</v>
      </c>
      <c r="O20" s="169" t="s">
        <v>128</v>
      </c>
      <c r="P20" s="188">
        <v>1587.02</v>
      </c>
      <c r="Q20" s="189">
        <f t="shared" si="1"/>
        <v>0</v>
      </c>
      <c r="R20" s="123" t="s">
        <v>205</v>
      </c>
      <c r="S20" s="132">
        <f>1587.02</f>
        <v>1587.02</v>
      </c>
      <c r="T20" s="179">
        <v>44685</v>
      </c>
      <c r="U20" s="169" t="s">
        <v>128</v>
      </c>
      <c r="V20" s="188">
        <v>1587.02</v>
      </c>
      <c r="W20" s="189">
        <f t="shared" si="2"/>
        <v>0</v>
      </c>
      <c r="X20" s="123" t="s">
        <v>205</v>
      </c>
      <c r="Y20" s="132">
        <f>1587.02</f>
        <v>1587.02</v>
      </c>
      <c r="Z20" s="179">
        <v>44685</v>
      </c>
      <c r="AA20" s="169" t="s">
        <v>128</v>
      </c>
      <c r="AB20" s="188">
        <v>1587.02</v>
      </c>
      <c r="AC20" s="216">
        <f t="shared" si="3"/>
        <v>0</v>
      </c>
      <c r="AD20" s="123" t="s">
        <v>214</v>
      </c>
      <c r="AE20" s="132">
        <v>395</v>
      </c>
    </row>
    <row r="21" spans="1:31" ht="19" x14ac:dyDescent="0.25">
      <c r="A21" s="110" t="s">
        <v>103</v>
      </c>
      <c r="B21" s="111">
        <v>0</v>
      </c>
      <c r="C21" s="137">
        <v>200</v>
      </c>
      <c r="D21" s="112" t="s">
        <v>107</v>
      </c>
      <c r="E21" s="151">
        <v>44659</v>
      </c>
      <c r="F21" s="123" t="s">
        <v>141</v>
      </c>
      <c r="G21" s="132">
        <f>426*2</f>
        <v>852</v>
      </c>
      <c r="H21" s="180">
        <v>44685</v>
      </c>
      <c r="I21" s="125" t="s">
        <v>128</v>
      </c>
      <c r="J21" s="185">
        <v>0</v>
      </c>
      <c r="K21" s="9">
        <f t="shared" si="0"/>
        <v>852</v>
      </c>
      <c r="L21" s="123" t="s">
        <v>206</v>
      </c>
      <c r="M21" s="132">
        <f>426</f>
        <v>426</v>
      </c>
      <c r="N21" s="180">
        <v>44685</v>
      </c>
      <c r="O21" s="125" t="s">
        <v>128</v>
      </c>
      <c r="P21" s="185">
        <v>0</v>
      </c>
      <c r="Q21" s="9">
        <f t="shared" si="1"/>
        <v>426</v>
      </c>
      <c r="R21" s="123" t="s">
        <v>206</v>
      </c>
      <c r="S21" s="132">
        <f>426</f>
        <v>426</v>
      </c>
      <c r="T21" s="180">
        <v>44685</v>
      </c>
      <c r="U21" s="125" t="s">
        <v>128</v>
      </c>
      <c r="V21" s="185">
        <v>0</v>
      </c>
      <c r="W21" s="9">
        <f t="shared" si="2"/>
        <v>426</v>
      </c>
      <c r="X21" s="123" t="s">
        <v>206</v>
      </c>
      <c r="Y21" s="132">
        <f>426</f>
        <v>426</v>
      </c>
      <c r="Z21" s="180">
        <v>44685</v>
      </c>
      <c r="AA21" s="125" t="s">
        <v>128</v>
      </c>
      <c r="AB21" s="185">
        <v>0</v>
      </c>
      <c r="AC21" s="220">
        <f t="shared" si="3"/>
        <v>426</v>
      </c>
      <c r="AD21" s="123" t="s">
        <v>216</v>
      </c>
      <c r="AE21" s="132">
        <v>200</v>
      </c>
    </row>
    <row r="22" spans="1:31" ht="19" x14ac:dyDescent="0.25">
      <c r="A22" s="103" t="s">
        <v>88</v>
      </c>
      <c r="B22" s="107">
        <v>0</v>
      </c>
      <c r="C22" s="141">
        <v>395</v>
      </c>
      <c r="D22" s="109" t="s">
        <v>109</v>
      </c>
      <c r="E22" s="155">
        <v>44677</v>
      </c>
      <c r="F22" s="165" t="s">
        <v>114</v>
      </c>
      <c r="G22" s="166">
        <v>1500</v>
      </c>
      <c r="H22" s="178">
        <v>44683</v>
      </c>
      <c r="I22" s="112" t="s">
        <v>128</v>
      </c>
      <c r="J22" s="186">
        <v>1500</v>
      </c>
      <c r="K22" s="187">
        <f t="shared" si="0"/>
        <v>0</v>
      </c>
      <c r="L22" s="123" t="s">
        <v>114</v>
      </c>
      <c r="M22" s="132">
        <v>1500</v>
      </c>
      <c r="N22" s="178">
        <v>44683</v>
      </c>
      <c r="O22" s="112" t="s">
        <v>128</v>
      </c>
      <c r="P22" s="186">
        <v>1500</v>
      </c>
      <c r="Q22" s="187">
        <f t="shared" si="1"/>
        <v>0</v>
      </c>
      <c r="R22" s="123" t="s">
        <v>114</v>
      </c>
      <c r="S22" s="132">
        <v>1500</v>
      </c>
      <c r="T22" s="178">
        <v>44683</v>
      </c>
      <c r="U22" s="112" t="s">
        <v>128</v>
      </c>
      <c r="V22" s="186">
        <v>1500</v>
      </c>
      <c r="W22" s="187">
        <f t="shared" si="2"/>
        <v>0</v>
      </c>
      <c r="X22" s="123" t="s">
        <v>114</v>
      </c>
      <c r="Y22" s="132">
        <v>0</v>
      </c>
      <c r="Z22" s="178">
        <v>44683</v>
      </c>
      <c r="AA22" s="112" t="s">
        <v>128</v>
      </c>
      <c r="AB22" s="186">
        <v>1500</v>
      </c>
      <c r="AC22" s="217">
        <f t="shared" si="3"/>
        <v>-1500</v>
      </c>
      <c r="AD22" s="123" t="s">
        <v>242</v>
      </c>
      <c r="AE22" s="132">
        <f>3000-875</f>
        <v>2125</v>
      </c>
    </row>
    <row r="23" spans="1:31" ht="19" x14ac:dyDescent="0.25">
      <c r="A23" s="133" t="s">
        <v>96</v>
      </c>
      <c r="B23" s="134">
        <v>0</v>
      </c>
      <c r="C23" s="137">
        <v>200</v>
      </c>
      <c r="D23" s="112" t="s">
        <v>109</v>
      </c>
      <c r="E23" s="151">
        <v>44659</v>
      </c>
      <c r="F23" s="165" t="s">
        <v>103</v>
      </c>
      <c r="G23" s="166">
        <v>200</v>
      </c>
      <c r="H23" s="178">
        <v>44685</v>
      </c>
      <c r="I23" s="112" t="s">
        <v>128</v>
      </c>
      <c r="J23" s="186">
        <v>200</v>
      </c>
      <c r="K23" s="187">
        <f t="shared" si="0"/>
        <v>0</v>
      </c>
      <c r="L23" s="123" t="s">
        <v>103</v>
      </c>
      <c r="M23" s="132">
        <v>200</v>
      </c>
      <c r="N23" s="178">
        <v>44685</v>
      </c>
      <c r="O23" s="112" t="s">
        <v>128</v>
      </c>
      <c r="P23" s="186">
        <v>200</v>
      </c>
      <c r="Q23" s="187">
        <f t="shared" si="1"/>
        <v>0</v>
      </c>
      <c r="R23" s="123" t="s">
        <v>103</v>
      </c>
      <c r="S23" s="132">
        <v>200</v>
      </c>
      <c r="T23" s="178">
        <v>44685</v>
      </c>
      <c r="U23" s="112" t="s">
        <v>128</v>
      </c>
      <c r="V23" s="186">
        <v>200</v>
      </c>
      <c r="W23" s="187">
        <f t="shared" si="2"/>
        <v>0</v>
      </c>
      <c r="X23" s="123" t="s">
        <v>215</v>
      </c>
      <c r="Y23" s="132">
        <f>200+318.5</f>
        <v>518.5</v>
      </c>
      <c r="Z23" s="178">
        <v>44685</v>
      </c>
      <c r="AA23" s="112" t="s">
        <v>128</v>
      </c>
      <c r="AB23" s="186">
        <v>200</v>
      </c>
      <c r="AC23" s="217">
        <f t="shared" si="3"/>
        <v>318.5</v>
      </c>
      <c r="AD23" s="103" t="s">
        <v>243</v>
      </c>
      <c r="AE23" s="208">
        <f>98+98+98+98+145+75+70+60+70+70</f>
        <v>882</v>
      </c>
    </row>
    <row r="24" spans="1:31" ht="19" x14ac:dyDescent="0.25">
      <c r="A24" s="103" t="s">
        <v>120</v>
      </c>
      <c r="B24" s="107"/>
      <c r="C24" s="142">
        <v>625</v>
      </c>
      <c r="D24" s="116" t="s">
        <v>122</v>
      </c>
      <c r="E24" s="156">
        <v>44681</v>
      </c>
      <c r="F24" s="123" t="s">
        <v>88</v>
      </c>
      <c r="G24" s="132">
        <v>395</v>
      </c>
      <c r="H24" s="139"/>
      <c r="I24" s="125"/>
      <c r="J24" s="185">
        <v>0</v>
      </c>
      <c r="K24" s="9">
        <f t="shared" si="0"/>
        <v>395</v>
      </c>
      <c r="L24" s="123" t="s">
        <v>201</v>
      </c>
      <c r="M24" s="132">
        <v>395</v>
      </c>
      <c r="N24" s="139"/>
      <c r="O24" s="125"/>
      <c r="P24" s="185">
        <v>0</v>
      </c>
      <c r="Q24" s="9">
        <f t="shared" si="1"/>
        <v>395</v>
      </c>
      <c r="R24" s="123" t="s">
        <v>201</v>
      </c>
      <c r="S24" s="132">
        <v>395</v>
      </c>
      <c r="T24" s="139"/>
      <c r="U24" s="125"/>
      <c r="V24" s="185">
        <v>0</v>
      </c>
      <c r="W24" s="9">
        <f t="shared" si="2"/>
        <v>395</v>
      </c>
      <c r="X24" s="123" t="s">
        <v>214</v>
      </c>
      <c r="Y24" s="132">
        <v>395</v>
      </c>
      <c r="Z24" s="139"/>
      <c r="AA24" s="125"/>
      <c r="AB24" s="185">
        <v>0</v>
      </c>
      <c r="AC24" s="220">
        <f t="shared" si="3"/>
        <v>395</v>
      </c>
      <c r="AD24" s="103" t="s">
        <v>238</v>
      </c>
      <c r="AE24" s="208">
        <v>2000</v>
      </c>
    </row>
    <row r="25" spans="1:31" ht="19" x14ac:dyDescent="0.25">
      <c r="A25" s="103" t="s">
        <v>121</v>
      </c>
      <c r="B25" s="107">
        <v>70</v>
      </c>
      <c r="C25" s="142"/>
      <c r="D25" s="116"/>
      <c r="E25" s="156"/>
      <c r="F25" s="165" t="s">
        <v>126</v>
      </c>
      <c r="G25" s="166">
        <v>800</v>
      </c>
      <c r="H25" s="179">
        <v>44688</v>
      </c>
      <c r="I25" s="169" t="s">
        <v>128</v>
      </c>
      <c r="J25" s="188">
        <v>156.5</v>
      </c>
      <c r="K25" s="189">
        <f t="shared" si="0"/>
        <v>643.5</v>
      </c>
      <c r="L25" s="123" t="s">
        <v>203</v>
      </c>
      <c r="M25" s="132">
        <v>800</v>
      </c>
      <c r="N25" s="179">
        <v>44688</v>
      </c>
      <c r="O25" s="169" t="s">
        <v>128</v>
      </c>
      <c r="P25" s="188">
        <v>156.5</v>
      </c>
      <c r="Q25" s="189">
        <f t="shared" si="1"/>
        <v>643.5</v>
      </c>
      <c r="R25" s="123" t="s">
        <v>203</v>
      </c>
      <c r="S25" s="132">
        <v>800</v>
      </c>
      <c r="T25" s="179">
        <v>44688</v>
      </c>
      <c r="U25" s="169" t="s">
        <v>128</v>
      </c>
      <c r="V25" s="188">
        <v>156.5</v>
      </c>
      <c r="W25" s="189">
        <f t="shared" si="2"/>
        <v>643.5</v>
      </c>
      <c r="X25" s="123" t="s">
        <v>216</v>
      </c>
      <c r="Y25" s="132">
        <v>800</v>
      </c>
      <c r="Z25" s="179">
        <v>44688</v>
      </c>
      <c r="AA25" s="169" t="s">
        <v>128</v>
      </c>
      <c r="AB25" s="188">
        <v>156.5</v>
      </c>
      <c r="AC25" s="216">
        <f t="shared" si="3"/>
        <v>643.5</v>
      </c>
      <c r="AD25" s="123" t="s">
        <v>239</v>
      </c>
      <c r="AE25" s="132">
        <v>60</v>
      </c>
    </row>
    <row r="26" spans="1:31" ht="19" x14ac:dyDescent="0.25">
      <c r="A26" s="103"/>
      <c r="B26" s="107"/>
      <c r="C26" s="142"/>
      <c r="D26" s="116"/>
      <c r="E26" s="156"/>
      <c r="F26" s="165" t="s">
        <v>144</v>
      </c>
      <c r="G26" s="166">
        <f>(6*125)+(10*125)</f>
        <v>2000</v>
      </c>
      <c r="H26" s="179">
        <v>44688</v>
      </c>
      <c r="I26" s="169" t="s">
        <v>128</v>
      </c>
      <c r="J26" s="188">
        <v>750</v>
      </c>
      <c r="K26" s="189">
        <f t="shared" si="0"/>
        <v>1250</v>
      </c>
      <c r="L26" s="123" t="s">
        <v>202</v>
      </c>
      <c r="M26" s="132">
        <f>(5*125)</f>
        <v>625</v>
      </c>
      <c r="N26" s="179">
        <v>44688</v>
      </c>
      <c r="O26" s="169" t="s">
        <v>128</v>
      </c>
      <c r="P26" s="188">
        <v>750</v>
      </c>
      <c r="Q26" s="189">
        <f t="shared" si="1"/>
        <v>-125</v>
      </c>
      <c r="R26" s="123" t="s">
        <v>202</v>
      </c>
      <c r="S26" s="132">
        <f>(5*125)</f>
        <v>625</v>
      </c>
      <c r="T26" s="179">
        <v>44688</v>
      </c>
      <c r="U26" s="169" t="s">
        <v>128</v>
      </c>
      <c r="V26" s="188">
        <v>750</v>
      </c>
      <c r="W26" s="189">
        <f t="shared" si="2"/>
        <v>-125</v>
      </c>
      <c r="X26" s="123" t="s">
        <v>220</v>
      </c>
      <c r="Y26" s="132">
        <f>1250-625+(125*6)</f>
        <v>1375</v>
      </c>
      <c r="Z26" s="179">
        <v>44688</v>
      </c>
      <c r="AA26" s="169" t="s">
        <v>128</v>
      </c>
      <c r="AB26" s="188">
        <v>750</v>
      </c>
      <c r="AC26" s="216">
        <f t="shared" si="3"/>
        <v>625</v>
      </c>
      <c r="AD26" s="123" t="s">
        <v>227</v>
      </c>
      <c r="AE26" s="132">
        <v>675</v>
      </c>
    </row>
    <row r="27" spans="1:31" ht="20" thickBot="1" x14ac:dyDescent="0.3">
      <c r="A27" s="104"/>
      <c r="B27" s="108">
        <v>0</v>
      </c>
      <c r="C27" s="143"/>
      <c r="D27" s="144"/>
      <c r="E27" s="157"/>
      <c r="F27" s="163" t="s">
        <v>137</v>
      </c>
      <c r="G27" s="164">
        <v>2000</v>
      </c>
      <c r="H27" s="181">
        <v>44685</v>
      </c>
      <c r="I27" s="168" t="s">
        <v>142</v>
      </c>
      <c r="J27" s="190">
        <v>2000</v>
      </c>
      <c r="K27" s="187">
        <f t="shared" si="0"/>
        <v>0</v>
      </c>
      <c r="L27" s="103" t="s">
        <v>204</v>
      </c>
      <c r="M27" s="208">
        <v>2000</v>
      </c>
      <c r="N27" s="181">
        <v>44685</v>
      </c>
      <c r="O27" s="168" t="s">
        <v>142</v>
      </c>
      <c r="P27" s="190">
        <v>2000</v>
      </c>
      <c r="Q27" s="187">
        <f t="shared" si="1"/>
        <v>0</v>
      </c>
      <c r="R27" s="103" t="s">
        <v>204</v>
      </c>
      <c r="S27" s="208">
        <v>2000</v>
      </c>
      <c r="T27" s="181">
        <v>44685</v>
      </c>
      <c r="U27" s="168" t="s">
        <v>142</v>
      </c>
      <c r="V27" s="190">
        <v>2000</v>
      </c>
      <c r="W27" s="187">
        <f t="shared" si="2"/>
        <v>0</v>
      </c>
      <c r="X27" s="103" t="s">
        <v>204</v>
      </c>
      <c r="Y27" s="208">
        <v>0</v>
      </c>
      <c r="Z27" s="181">
        <v>44685</v>
      </c>
      <c r="AA27" s="168" t="s">
        <v>142</v>
      </c>
      <c r="AB27" s="190">
        <v>2000</v>
      </c>
      <c r="AC27" s="217">
        <f t="shared" si="3"/>
        <v>-2000</v>
      </c>
      <c r="AD27" s="123" t="s">
        <v>241</v>
      </c>
      <c r="AE27" s="132">
        <v>1300</v>
      </c>
    </row>
    <row r="28" spans="1:31" ht="22" thickBot="1" x14ac:dyDescent="0.3">
      <c r="A28" s="105" t="s">
        <v>18</v>
      </c>
      <c r="B28" s="127">
        <f>SUM(B4:B27)</f>
        <v>9491</v>
      </c>
      <c r="C28" s="114"/>
      <c r="D28" s="115"/>
      <c r="E28" s="175"/>
      <c r="F28" s="163" t="s">
        <v>121</v>
      </c>
      <c r="G28" s="164">
        <v>140</v>
      </c>
      <c r="H28" s="181">
        <v>44684</v>
      </c>
      <c r="I28" s="168" t="s">
        <v>128</v>
      </c>
      <c r="J28" s="190">
        <v>140</v>
      </c>
      <c r="K28" s="191">
        <f t="shared" si="0"/>
        <v>0</v>
      </c>
      <c r="L28" s="103" t="s">
        <v>121</v>
      </c>
      <c r="M28" s="208">
        <v>70</v>
      </c>
      <c r="N28" s="181">
        <v>44684</v>
      </c>
      <c r="O28" s="168" t="s">
        <v>128</v>
      </c>
      <c r="P28" s="190">
        <v>140</v>
      </c>
      <c r="Q28" s="191">
        <f t="shared" si="1"/>
        <v>-70</v>
      </c>
      <c r="R28" s="103" t="s">
        <v>121</v>
      </c>
      <c r="S28" s="208">
        <v>70</v>
      </c>
      <c r="T28" s="181">
        <v>44684</v>
      </c>
      <c r="U28" s="168" t="s">
        <v>128</v>
      </c>
      <c r="V28" s="190">
        <v>140</v>
      </c>
      <c r="W28" s="191">
        <f t="shared" si="2"/>
        <v>-70</v>
      </c>
      <c r="X28" s="103" t="s">
        <v>121</v>
      </c>
      <c r="Y28" s="208">
        <v>70</v>
      </c>
      <c r="Z28" s="181">
        <v>44684</v>
      </c>
      <c r="AA28" s="168" t="s">
        <v>128</v>
      </c>
      <c r="AB28" s="190">
        <v>140</v>
      </c>
      <c r="AC28" s="218">
        <f t="shared" si="3"/>
        <v>-70</v>
      </c>
      <c r="AD28" s="123"/>
      <c r="AE28" s="132"/>
    </row>
    <row r="29" spans="1:31" s="45" customFormat="1" ht="21" x14ac:dyDescent="0.25">
      <c r="A29" s="170"/>
      <c r="B29" s="171"/>
      <c r="C29" s="172"/>
      <c r="D29" s="172"/>
      <c r="E29" s="172"/>
      <c r="F29" s="123" t="s">
        <v>147</v>
      </c>
      <c r="G29" s="132">
        <v>0</v>
      </c>
      <c r="H29" s="180"/>
      <c r="I29" s="125"/>
      <c r="J29" s="185"/>
      <c r="K29" s="192"/>
      <c r="L29" s="123" t="s">
        <v>208</v>
      </c>
      <c r="M29" s="132">
        <f>550+150</f>
        <v>700</v>
      </c>
      <c r="N29" s="180"/>
      <c r="O29" s="125"/>
      <c r="P29" s="185"/>
      <c r="Q29" s="192"/>
      <c r="R29" s="123" t="s">
        <v>208</v>
      </c>
      <c r="S29" s="132">
        <f>550+150</f>
        <v>700</v>
      </c>
      <c r="T29" s="180"/>
      <c r="U29" s="125"/>
      <c r="V29" s="185"/>
      <c r="W29" s="192"/>
      <c r="X29" s="123" t="s">
        <v>219</v>
      </c>
      <c r="Y29" s="132">
        <v>150</v>
      </c>
      <c r="Z29" s="180"/>
      <c r="AA29" s="125"/>
      <c r="AB29" s="185"/>
      <c r="AC29" s="219"/>
      <c r="AD29" s="123"/>
      <c r="AE29" s="132"/>
    </row>
    <row r="30" spans="1:31" s="45" customFormat="1" ht="22" thickBot="1" x14ac:dyDescent="0.3">
      <c r="A30" s="170"/>
      <c r="B30" s="171"/>
      <c r="C30" s="172"/>
      <c r="D30" s="172"/>
      <c r="E30" s="172"/>
      <c r="F30" s="104"/>
      <c r="G30" s="176"/>
      <c r="H30" s="182"/>
      <c r="I30" s="183"/>
      <c r="J30" s="193"/>
      <c r="K30" s="194"/>
      <c r="L30" s="104" t="s">
        <v>207</v>
      </c>
      <c r="M30" s="176">
        <v>100</v>
      </c>
      <c r="N30" s="182"/>
      <c r="O30" s="183"/>
      <c r="P30" s="193"/>
      <c r="Q30" s="194"/>
      <c r="R30" s="104" t="s">
        <v>207</v>
      </c>
      <c r="S30" s="176">
        <v>100</v>
      </c>
      <c r="T30" s="182"/>
      <c r="U30" s="183"/>
      <c r="V30" s="193"/>
      <c r="W30" s="194"/>
      <c r="X30" s="104" t="s">
        <v>221</v>
      </c>
      <c r="Y30" s="176">
        <v>1350</v>
      </c>
      <c r="Z30" s="182"/>
      <c r="AA30" s="183"/>
      <c r="AB30" s="193"/>
      <c r="AC30" s="221"/>
      <c r="AD30" s="104"/>
      <c r="AE30" s="176"/>
    </row>
    <row r="31" spans="1:31" ht="22" thickBot="1" x14ac:dyDescent="0.3">
      <c r="F31" s="105" t="s">
        <v>18</v>
      </c>
      <c r="G31" s="127">
        <f>SUM(G4:G29)</f>
        <v>32933.46</v>
      </c>
      <c r="H31" s="173"/>
      <c r="I31" s="174"/>
      <c r="J31" s="195"/>
      <c r="K31" s="87">
        <f>SUM(K4:K28)</f>
        <v>25124.94</v>
      </c>
      <c r="L31" s="209" t="s">
        <v>18</v>
      </c>
      <c r="M31" s="210">
        <f>SUM(M4:M30)</f>
        <v>36311.440000000002</v>
      </c>
      <c r="N31" s="173"/>
      <c r="O31" s="174"/>
      <c r="P31" s="195"/>
      <c r="Q31" s="87">
        <f>SUM(Q4:Q28)</f>
        <v>27702.92</v>
      </c>
      <c r="R31" s="209" t="s">
        <v>18</v>
      </c>
      <c r="S31" s="210">
        <f>SUM(S4:S30)</f>
        <v>36311.440000000002</v>
      </c>
      <c r="T31" s="173"/>
      <c r="U31" s="174"/>
      <c r="V31" s="195"/>
      <c r="W31" s="87">
        <f>SUM(W4:W28)</f>
        <v>27702.92</v>
      </c>
      <c r="X31" s="209" t="s">
        <v>18</v>
      </c>
      <c r="Y31" s="210">
        <f>SUM(Y4:Y30)</f>
        <v>28494.52</v>
      </c>
      <c r="Z31" s="173"/>
      <c r="AA31" s="174"/>
      <c r="AB31" s="195"/>
      <c r="AC31" s="87">
        <f>SUM(AC4:AC28)</f>
        <v>19186</v>
      </c>
      <c r="AD31" s="209" t="s">
        <v>18</v>
      </c>
      <c r="AE31" s="210">
        <f>SUM(AE4:AE30)</f>
        <v>34601.040000000001</v>
      </c>
    </row>
  </sheetData>
  <mergeCells count="16">
    <mergeCell ref="L1:M3"/>
    <mergeCell ref="C1:E1"/>
    <mergeCell ref="C2:E3"/>
    <mergeCell ref="A1:B3"/>
    <mergeCell ref="F1:G3"/>
    <mergeCell ref="H2:K2"/>
    <mergeCell ref="H1:K1"/>
    <mergeCell ref="AD1:AE3"/>
    <mergeCell ref="Z1:AC1"/>
    <mergeCell ref="Z2:AC2"/>
    <mergeCell ref="X1:Y3"/>
    <mergeCell ref="N1:Q1"/>
    <mergeCell ref="N2:Q2"/>
    <mergeCell ref="R1:S3"/>
    <mergeCell ref="T1:W1"/>
    <mergeCell ref="T2:W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L11" sqref="L11"/>
    </sheetView>
  </sheetViews>
  <sheetFormatPr baseColWidth="10" defaultRowHeight="16" x14ac:dyDescent="0.2"/>
  <sheetData>
    <row r="1" spans="1:6" x14ac:dyDescent="0.2">
      <c r="B1" s="222" t="s">
        <v>231</v>
      </c>
      <c r="C1" s="222" t="s">
        <v>234</v>
      </c>
      <c r="D1" s="222" t="s">
        <v>232</v>
      </c>
      <c r="E1" s="222" t="s">
        <v>233</v>
      </c>
    </row>
    <row r="2" spans="1:6" x14ac:dyDescent="0.2">
      <c r="A2" s="223" t="s">
        <v>0</v>
      </c>
      <c r="B2" s="215">
        <v>400</v>
      </c>
      <c r="C2" s="215">
        <v>250</v>
      </c>
      <c r="D2" s="215">
        <v>1200</v>
      </c>
      <c r="E2" s="215">
        <v>200</v>
      </c>
    </row>
    <row r="3" spans="1:6" x14ac:dyDescent="0.2">
      <c r="A3" s="223" t="s">
        <v>228</v>
      </c>
      <c r="B3" s="215">
        <v>400</v>
      </c>
      <c r="C3" s="215">
        <v>150</v>
      </c>
      <c r="D3" s="215">
        <v>600</v>
      </c>
      <c r="E3" s="215">
        <v>0</v>
      </c>
    </row>
    <row r="4" spans="1:6" x14ac:dyDescent="0.2">
      <c r="A4" s="223" t="s">
        <v>229</v>
      </c>
      <c r="B4" s="215">
        <v>400</v>
      </c>
      <c r="C4" s="215">
        <v>150</v>
      </c>
      <c r="D4" s="215">
        <v>0</v>
      </c>
      <c r="E4" s="215">
        <v>0</v>
      </c>
    </row>
    <row r="5" spans="1:6" x14ac:dyDescent="0.2">
      <c r="A5" s="223" t="s">
        <v>230</v>
      </c>
      <c r="B5" s="215">
        <v>400</v>
      </c>
      <c r="C5" s="215">
        <v>150</v>
      </c>
      <c r="D5" s="215">
        <v>600</v>
      </c>
      <c r="E5" s="215">
        <v>150</v>
      </c>
    </row>
    <row r="6" spans="1:6" ht="17" thickBot="1" x14ac:dyDescent="0.25">
      <c r="B6" s="224">
        <f>SUM(B2:B5)</f>
        <v>1600</v>
      </c>
      <c r="C6" s="224">
        <f t="shared" ref="C6:E6" si="0">SUM(C2:C5)</f>
        <v>700</v>
      </c>
      <c r="D6" s="224">
        <f t="shared" si="0"/>
        <v>2400</v>
      </c>
      <c r="E6" s="224">
        <f t="shared" si="0"/>
        <v>350</v>
      </c>
      <c r="F6" s="172">
        <f>SUM(B6:E6)</f>
        <v>5050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F32"/>
  <sheetViews>
    <sheetView topLeftCell="A6" workbookViewId="0">
      <selection activeCell="E9" sqref="E9"/>
    </sheetView>
  </sheetViews>
  <sheetFormatPr baseColWidth="10" defaultRowHeight="16" x14ac:dyDescent="0.2"/>
  <cols>
    <col min="1" max="1" width="17.5" customWidth="1"/>
    <col min="2" max="2" width="19.1640625" customWidth="1"/>
    <col min="3" max="3" width="15.83203125" customWidth="1"/>
    <col min="5" max="5" width="47.83203125" customWidth="1"/>
    <col min="6" max="6" width="27" customWidth="1"/>
  </cols>
  <sheetData>
    <row r="2" spans="1:6" ht="21" x14ac:dyDescent="0.25">
      <c r="A2" s="258" t="s">
        <v>209</v>
      </c>
      <c r="B2" s="258"/>
      <c r="C2" s="258"/>
      <c r="D2" s="258"/>
      <c r="F2" s="196" t="s">
        <v>196</v>
      </c>
    </row>
    <row r="3" spans="1:6" ht="21" customHeight="1" x14ac:dyDescent="0.25">
      <c r="A3" s="199"/>
      <c r="B3" s="203" t="s">
        <v>157</v>
      </c>
      <c r="C3" s="199"/>
      <c r="D3" s="197">
        <f>SUM(C4:C9)</f>
        <v>1050</v>
      </c>
      <c r="F3" t="s">
        <v>191</v>
      </c>
    </row>
    <row r="4" spans="1:6" ht="21" customHeight="1" x14ac:dyDescent="0.2">
      <c r="A4" s="200" t="s">
        <v>155</v>
      </c>
      <c r="B4" s="46" t="s">
        <v>150</v>
      </c>
      <c r="C4" s="197">
        <v>150</v>
      </c>
      <c r="D4" s="88"/>
      <c r="F4" t="s">
        <v>185</v>
      </c>
    </row>
    <row r="5" spans="1:6" ht="21" customHeight="1" x14ac:dyDescent="0.2">
      <c r="A5" s="200" t="s">
        <v>155</v>
      </c>
      <c r="B5" s="46" t="s">
        <v>153</v>
      </c>
      <c r="C5" s="197">
        <v>270</v>
      </c>
      <c r="D5" s="88"/>
      <c r="F5" t="s">
        <v>189</v>
      </c>
    </row>
    <row r="6" spans="1:6" ht="21" customHeight="1" x14ac:dyDescent="0.2">
      <c r="A6" s="200" t="s">
        <v>156</v>
      </c>
      <c r="B6" s="46" t="s">
        <v>151</v>
      </c>
      <c r="C6" s="197">
        <v>315</v>
      </c>
      <c r="D6" s="88"/>
      <c r="F6" t="s">
        <v>188</v>
      </c>
    </row>
    <row r="7" spans="1:6" ht="21" customHeight="1" x14ac:dyDescent="0.2">
      <c r="A7" s="200" t="s">
        <v>155</v>
      </c>
      <c r="B7" s="46" t="s">
        <v>152</v>
      </c>
      <c r="C7" s="197">
        <v>85</v>
      </c>
      <c r="D7" s="88"/>
      <c r="F7" t="s">
        <v>190</v>
      </c>
    </row>
    <row r="8" spans="1:6" ht="21" customHeight="1" x14ac:dyDescent="0.2">
      <c r="A8" s="200" t="s">
        <v>155</v>
      </c>
      <c r="B8" s="46" t="s">
        <v>154</v>
      </c>
      <c r="C8" s="197">
        <v>50</v>
      </c>
      <c r="D8" s="88"/>
      <c r="F8" t="s">
        <v>192</v>
      </c>
    </row>
    <row r="9" spans="1:6" ht="29" customHeight="1" x14ac:dyDescent="0.2">
      <c r="A9" s="214" t="s">
        <v>211</v>
      </c>
      <c r="B9" s="204" t="s">
        <v>210</v>
      </c>
      <c r="C9" s="205">
        <v>180</v>
      </c>
      <c r="D9" s="206"/>
      <c r="F9" t="s">
        <v>193</v>
      </c>
    </row>
    <row r="10" spans="1:6" ht="21" customHeight="1" x14ac:dyDescent="0.25">
      <c r="A10" s="199"/>
      <c r="B10" s="203" t="s">
        <v>158</v>
      </c>
      <c r="C10" s="199"/>
      <c r="D10" s="197">
        <f>SUM(C11:C12)</f>
        <v>525</v>
      </c>
      <c r="F10" t="s">
        <v>194</v>
      </c>
    </row>
    <row r="11" spans="1:6" ht="21" customHeight="1" x14ac:dyDescent="0.2">
      <c r="A11" s="172"/>
      <c r="B11" s="46" t="s">
        <v>159</v>
      </c>
      <c r="C11" s="197">
        <v>400</v>
      </c>
      <c r="D11" s="88"/>
      <c r="F11" t="s">
        <v>161</v>
      </c>
    </row>
    <row r="12" spans="1:6" ht="21" customHeight="1" x14ac:dyDescent="0.2">
      <c r="A12" s="172"/>
      <c r="B12" s="204" t="s">
        <v>160</v>
      </c>
      <c r="C12" s="205">
        <v>125</v>
      </c>
      <c r="D12" s="206"/>
      <c r="F12" t="s">
        <v>162</v>
      </c>
    </row>
    <row r="13" spans="1:6" ht="21" customHeight="1" x14ac:dyDescent="0.25">
      <c r="A13" s="199"/>
      <c r="B13" s="203" t="s">
        <v>170</v>
      </c>
      <c r="C13" s="199"/>
      <c r="D13" s="197">
        <f>SUM(C14:C17)</f>
        <v>227</v>
      </c>
      <c r="F13" t="s">
        <v>163</v>
      </c>
    </row>
    <row r="14" spans="1:6" ht="21" customHeight="1" x14ac:dyDescent="0.2">
      <c r="A14" s="172"/>
      <c r="B14" s="46" t="s">
        <v>171</v>
      </c>
      <c r="C14" s="197">
        <v>25</v>
      </c>
      <c r="D14" s="88"/>
      <c r="F14" t="s">
        <v>164</v>
      </c>
    </row>
    <row r="15" spans="1:6" ht="21" customHeight="1" x14ac:dyDescent="0.2">
      <c r="A15" s="172"/>
      <c r="B15" s="88" t="s">
        <v>172</v>
      </c>
      <c r="C15" s="198">
        <v>25</v>
      </c>
      <c r="D15" s="88"/>
      <c r="F15" t="s">
        <v>165</v>
      </c>
    </row>
    <row r="16" spans="1:6" ht="21" customHeight="1" x14ac:dyDescent="0.2">
      <c r="A16" s="172"/>
      <c r="B16" s="88" t="s">
        <v>173</v>
      </c>
      <c r="C16" s="198">
        <v>27</v>
      </c>
      <c r="D16" s="88"/>
      <c r="F16" t="s">
        <v>166</v>
      </c>
    </row>
    <row r="17" spans="1:6" ht="21" customHeight="1" x14ac:dyDescent="0.2">
      <c r="A17" s="172"/>
      <c r="B17" s="207" t="s">
        <v>174</v>
      </c>
      <c r="C17" s="206">
        <v>150</v>
      </c>
      <c r="D17" s="206"/>
      <c r="F17" t="s">
        <v>167</v>
      </c>
    </row>
    <row r="18" spans="1:6" ht="21" customHeight="1" x14ac:dyDescent="0.25">
      <c r="A18" s="199"/>
      <c r="B18" s="203" t="s">
        <v>197</v>
      </c>
      <c r="C18" s="199"/>
      <c r="D18" s="197">
        <v>200</v>
      </c>
      <c r="F18" t="s">
        <v>168</v>
      </c>
    </row>
    <row r="19" spans="1:6" ht="21" customHeight="1" x14ac:dyDescent="0.25">
      <c r="A19" s="46"/>
      <c r="B19" s="203" t="s">
        <v>199</v>
      </c>
      <c r="C19" s="199"/>
      <c r="D19" s="197">
        <v>200</v>
      </c>
      <c r="F19" t="s">
        <v>169</v>
      </c>
    </row>
    <row r="20" spans="1:6" ht="21" customHeight="1" x14ac:dyDescent="0.25">
      <c r="A20" s="199"/>
      <c r="B20" s="203" t="s">
        <v>29</v>
      </c>
      <c r="C20" s="199"/>
      <c r="D20" s="202">
        <v>200</v>
      </c>
      <c r="F20" t="s">
        <v>175</v>
      </c>
    </row>
    <row r="21" spans="1:6" ht="21" customHeight="1" x14ac:dyDescent="0.25">
      <c r="A21" s="46"/>
      <c r="B21" s="203" t="s">
        <v>198</v>
      </c>
      <c r="C21" s="198"/>
      <c r="D21" s="197">
        <v>200</v>
      </c>
      <c r="F21" t="s">
        <v>176</v>
      </c>
    </row>
    <row r="22" spans="1:6" ht="21" customHeight="1" thickBot="1" x14ac:dyDescent="0.3">
      <c r="A22" s="46"/>
      <c r="B22" s="211" t="s">
        <v>18</v>
      </c>
      <c r="C22" s="212"/>
      <c r="D22" s="213">
        <f>SUM(D3:D20)</f>
        <v>2402</v>
      </c>
      <c r="F22" t="s">
        <v>177</v>
      </c>
    </row>
    <row r="23" spans="1:6" ht="21" customHeight="1" thickTop="1" x14ac:dyDescent="0.25">
      <c r="A23" s="201"/>
      <c r="F23" t="s">
        <v>178</v>
      </c>
    </row>
    <row r="24" spans="1:6" ht="21" customHeight="1" x14ac:dyDescent="0.2">
      <c r="A24" s="88"/>
      <c r="F24" t="s">
        <v>179</v>
      </c>
    </row>
    <row r="25" spans="1:6" ht="21" customHeight="1" x14ac:dyDescent="0.2">
      <c r="A25" s="88"/>
      <c r="F25" t="s">
        <v>180</v>
      </c>
    </row>
    <row r="26" spans="1:6" ht="21" customHeight="1" x14ac:dyDescent="0.2">
      <c r="A26" s="88"/>
      <c r="F26" t="s">
        <v>181</v>
      </c>
    </row>
    <row r="27" spans="1:6" ht="21" customHeight="1" x14ac:dyDescent="0.2">
      <c r="A27" s="88"/>
      <c r="F27" t="s">
        <v>182</v>
      </c>
    </row>
    <row r="28" spans="1:6" ht="15" customHeight="1" x14ac:dyDescent="0.2">
      <c r="A28" s="88"/>
      <c r="F28" t="s">
        <v>183</v>
      </c>
    </row>
    <row r="29" spans="1:6" ht="16" customHeight="1" x14ac:dyDescent="0.2">
      <c r="A29" s="88"/>
      <c r="F29" t="s">
        <v>184</v>
      </c>
    </row>
    <row r="30" spans="1:6" x14ac:dyDescent="0.2">
      <c r="F30" t="s">
        <v>186</v>
      </c>
    </row>
    <row r="31" spans="1:6" x14ac:dyDescent="0.2">
      <c r="F31" t="s">
        <v>187</v>
      </c>
    </row>
    <row r="32" spans="1:6" x14ac:dyDescent="0.2">
      <c r="F32" t="s">
        <v>195</v>
      </c>
    </row>
  </sheetData>
  <mergeCells count="1">
    <mergeCell ref="A2:D2"/>
  </mergeCell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</vt:lpstr>
      <vt:lpstr>2022</vt:lpstr>
      <vt:lpstr>Hoja1</vt:lpstr>
      <vt:lpstr>Presupuesto mamá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Lula Camas</dc:creator>
  <cp:lastModifiedBy>Usuario de Microsoft Office</cp:lastModifiedBy>
  <dcterms:created xsi:type="dcterms:W3CDTF">2019-11-24T16:05:30Z</dcterms:created>
  <dcterms:modified xsi:type="dcterms:W3CDTF">2022-09-20T19:52:17Z</dcterms:modified>
</cp:coreProperties>
</file>